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0" windowWidth="0" windowHeight="0"/>
  </bookViews>
  <sheets>
    <sheet name="Rekapitulace stavby" sheetId="1" r:id="rId1"/>
    <sheet name="N2018-16 - Stavební úprav..." sheetId="2" r:id="rId2"/>
  </sheets>
  <definedNames>
    <definedName name="_xlnm.Print_Area" localSheetId="0">'Rekapitulace stavby'!$C$4:$AP$70,'Rekapitulace stavby'!$C$76:$AP$96</definedName>
    <definedName name="_xlnm.Print_Titles" localSheetId="0">'Rekapitulace stavby'!$85:$85</definedName>
    <definedName name="_xlnm.Print_Area" localSheetId="1">'N2018-16 - Stavební úprav...'!$C$4:$Q$70,'N2018-16 - Stavební úprav...'!$C$76:$Q$113,'N2018-16 - Stavební úprav...'!$C$119:$Q$269</definedName>
    <definedName name="_xlnm.Print_Titles" localSheetId="1">'N2018-16 - Stavební úprav...'!$128:$128</definedName>
  </definedNames>
  <calcPr/>
</workbook>
</file>

<file path=xl/calcChain.xml><?xml version="1.0" encoding="utf-8"?>
<calcChain xmlns="http://schemas.openxmlformats.org/spreadsheetml/2006/main">
  <c i="2" r="N269"/>
  <c i="1" r="AY88"/>
  <c r="AX88"/>
  <c i="2" r="BI268"/>
  <c r="BH268"/>
  <c r="BG268"/>
  <c r="BF268"/>
  <c r="AA268"/>
  <c r="Y268"/>
  <c r="W268"/>
  <c r="BK268"/>
  <c r="N268"/>
  <c r="BE268"/>
  <c r="BI261"/>
  <c r="BH261"/>
  <c r="BG261"/>
  <c r="BF261"/>
  <c r="AA261"/>
  <c r="Y261"/>
  <c r="W261"/>
  <c r="BK261"/>
  <c r="N261"/>
  <c r="BE261"/>
  <c r="BI260"/>
  <c r="BH260"/>
  <c r="BG260"/>
  <c r="BF260"/>
  <c r="AA260"/>
  <c r="Y260"/>
  <c r="W260"/>
  <c r="BK260"/>
  <c r="N260"/>
  <c r="BE260"/>
  <c r="BI259"/>
  <c r="BH259"/>
  <c r="BG259"/>
  <c r="BF259"/>
  <c r="AA259"/>
  <c r="Y259"/>
  <c r="W259"/>
  <c r="BK259"/>
  <c r="N259"/>
  <c r="BE259"/>
  <c r="BI257"/>
  <c r="BH257"/>
  <c r="BG257"/>
  <c r="BF257"/>
  <c r="AA257"/>
  <c r="Y257"/>
  <c r="W257"/>
  <c r="BK257"/>
  <c r="N257"/>
  <c r="BE257"/>
  <c r="BI255"/>
  <c r="BH255"/>
  <c r="BG255"/>
  <c r="BF255"/>
  <c r="AA255"/>
  <c r="Y255"/>
  <c r="W255"/>
  <c r="BK255"/>
  <c r="N255"/>
  <c r="BE255"/>
  <c r="BI254"/>
  <c r="BH254"/>
  <c r="BG254"/>
  <c r="BF254"/>
  <c r="AA254"/>
  <c r="Y254"/>
  <c r="W254"/>
  <c r="BK254"/>
  <c r="N254"/>
  <c r="BE254"/>
  <c r="BI253"/>
  <c r="BH253"/>
  <c r="BG253"/>
  <c r="BF253"/>
  <c r="AA253"/>
  <c r="Y253"/>
  <c r="W253"/>
  <c r="BK253"/>
  <c r="N253"/>
  <c r="BE253"/>
  <c r="BI248"/>
  <c r="BH248"/>
  <c r="BG248"/>
  <c r="BF248"/>
  <c r="AA248"/>
  <c r="AA247"/>
  <c r="Y248"/>
  <c r="Y247"/>
  <c r="W248"/>
  <c r="W247"/>
  <c r="BK248"/>
  <c r="BK247"/>
  <c r="N247"/>
  <c r="N248"/>
  <c r="BE248"/>
  <c r="N103"/>
  <c r="BI246"/>
  <c r="BH246"/>
  <c r="BG246"/>
  <c r="BF246"/>
  <c r="AA246"/>
  <c r="Y246"/>
  <c r="W246"/>
  <c r="BK246"/>
  <c r="N246"/>
  <c r="BE246"/>
  <c r="BI242"/>
  <c r="BH242"/>
  <c r="BG242"/>
  <c r="BF242"/>
  <c r="AA242"/>
  <c r="Y242"/>
  <c r="W242"/>
  <c r="BK242"/>
  <c r="N242"/>
  <c r="BE242"/>
  <c r="BI241"/>
  <c r="BH241"/>
  <c r="BG241"/>
  <c r="BF241"/>
  <c r="AA241"/>
  <c r="Y241"/>
  <c r="W241"/>
  <c r="BK241"/>
  <c r="N241"/>
  <c r="BE241"/>
  <c r="BI237"/>
  <c r="BH237"/>
  <c r="BG237"/>
  <c r="BF237"/>
  <c r="AA237"/>
  <c r="Y237"/>
  <c r="W237"/>
  <c r="BK237"/>
  <c r="N237"/>
  <c r="BE237"/>
  <c r="BI235"/>
  <c r="BH235"/>
  <c r="BG235"/>
  <c r="BF235"/>
  <c r="AA235"/>
  <c r="Y235"/>
  <c r="W235"/>
  <c r="BK235"/>
  <c r="N235"/>
  <c r="BE235"/>
  <c r="BI233"/>
  <c r="BH233"/>
  <c r="BG233"/>
  <c r="BF233"/>
  <c r="AA233"/>
  <c r="Y233"/>
  <c r="W233"/>
  <c r="BK233"/>
  <c r="N233"/>
  <c r="BE233"/>
  <c r="BI230"/>
  <c r="BH230"/>
  <c r="BG230"/>
  <c r="BF230"/>
  <c r="AA230"/>
  <c r="Y230"/>
  <c r="W230"/>
  <c r="BK230"/>
  <c r="N230"/>
  <c r="BE230"/>
  <c r="BI227"/>
  <c r="BH227"/>
  <c r="BG227"/>
  <c r="BF227"/>
  <c r="AA227"/>
  <c r="AA226"/>
  <c r="Y227"/>
  <c r="Y226"/>
  <c r="W227"/>
  <c r="W226"/>
  <c r="BK227"/>
  <c r="BK226"/>
  <c r="N226"/>
  <c r="N227"/>
  <c r="BE227"/>
  <c r="N102"/>
  <c r="BI225"/>
  <c r="BH225"/>
  <c r="BG225"/>
  <c r="BF225"/>
  <c r="AA225"/>
  <c r="Y225"/>
  <c r="W225"/>
  <c r="BK225"/>
  <c r="N225"/>
  <c r="BE225"/>
  <c r="BI223"/>
  <c r="BH223"/>
  <c r="BG223"/>
  <c r="BF223"/>
  <c r="AA223"/>
  <c r="Y223"/>
  <c r="W223"/>
  <c r="BK223"/>
  <c r="N223"/>
  <c r="BE223"/>
  <c r="BI222"/>
  <c r="BH222"/>
  <c r="BG222"/>
  <c r="BF222"/>
  <c r="AA222"/>
  <c r="Y222"/>
  <c r="W222"/>
  <c r="BK222"/>
  <c r="N222"/>
  <c r="BE222"/>
  <c r="BI220"/>
  <c r="BH220"/>
  <c r="BG220"/>
  <c r="BF220"/>
  <c r="AA220"/>
  <c r="Y220"/>
  <c r="W220"/>
  <c r="BK220"/>
  <c r="N220"/>
  <c r="BE220"/>
  <c r="BI218"/>
  <c r="BH218"/>
  <c r="BG218"/>
  <c r="BF218"/>
  <c r="AA218"/>
  <c r="Y218"/>
  <c r="W218"/>
  <c r="BK218"/>
  <c r="N218"/>
  <c r="BE218"/>
  <c r="BI216"/>
  <c r="BH216"/>
  <c r="BG216"/>
  <c r="BF216"/>
  <c r="AA216"/>
  <c r="Y216"/>
  <c r="W216"/>
  <c r="BK216"/>
  <c r="N216"/>
  <c r="BE216"/>
  <c r="BI214"/>
  <c r="BH214"/>
  <c r="BG214"/>
  <c r="BF214"/>
  <c r="AA214"/>
  <c r="AA213"/>
  <c r="Y214"/>
  <c r="Y213"/>
  <c r="W214"/>
  <c r="W213"/>
  <c r="BK214"/>
  <c r="BK213"/>
  <c r="N213"/>
  <c r="N214"/>
  <c r="BE214"/>
  <c r="N101"/>
  <c r="BI211"/>
  <c r="BH211"/>
  <c r="BG211"/>
  <c r="BF211"/>
  <c r="AA211"/>
  <c r="AA210"/>
  <c r="Y211"/>
  <c r="Y210"/>
  <c r="W211"/>
  <c r="W210"/>
  <c r="BK211"/>
  <c r="BK210"/>
  <c r="N210"/>
  <c r="N211"/>
  <c r="BE211"/>
  <c r="N100"/>
  <c r="BI208"/>
  <c r="BH208"/>
  <c r="BG208"/>
  <c r="BF208"/>
  <c r="AA208"/>
  <c r="AA207"/>
  <c r="AA206"/>
  <c r="Y208"/>
  <c r="Y207"/>
  <c r="Y206"/>
  <c r="W208"/>
  <c r="W207"/>
  <c r="W206"/>
  <c r="BK208"/>
  <c r="BK207"/>
  <c r="N207"/>
  <c r="BK206"/>
  <c r="N206"/>
  <c r="N208"/>
  <c r="BE208"/>
  <c r="N99"/>
  <c r="N98"/>
  <c r="BI205"/>
  <c r="BH205"/>
  <c r="BG205"/>
  <c r="BF205"/>
  <c r="AA205"/>
  <c r="AA204"/>
  <c r="Y205"/>
  <c r="Y204"/>
  <c r="W205"/>
  <c r="W204"/>
  <c r="BK205"/>
  <c r="BK204"/>
  <c r="N204"/>
  <c r="N205"/>
  <c r="BE205"/>
  <c r="N97"/>
  <c r="BI202"/>
  <c r="BH202"/>
  <c r="BG202"/>
  <c r="BF202"/>
  <c r="AA202"/>
  <c r="Y202"/>
  <c r="W202"/>
  <c r="BK202"/>
  <c r="N202"/>
  <c r="BE202"/>
  <c r="BI200"/>
  <c r="BH200"/>
  <c r="BG200"/>
  <c r="BF200"/>
  <c r="AA200"/>
  <c r="AA199"/>
  <c r="Y200"/>
  <c r="Y199"/>
  <c r="W200"/>
  <c r="W199"/>
  <c r="BK200"/>
  <c r="BK199"/>
  <c r="N199"/>
  <c r="N200"/>
  <c r="BE200"/>
  <c r="N96"/>
  <c r="BI197"/>
  <c r="BH197"/>
  <c r="BG197"/>
  <c r="BF197"/>
  <c r="AA197"/>
  <c r="Y197"/>
  <c r="W197"/>
  <c r="BK197"/>
  <c r="N197"/>
  <c r="BE197"/>
  <c r="BI195"/>
  <c r="BH195"/>
  <c r="BG195"/>
  <c r="BF195"/>
  <c r="AA195"/>
  <c r="Y195"/>
  <c r="W195"/>
  <c r="BK195"/>
  <c r="N195"/>
  <c r="BE195"/>
  <c r="BI193"/>
  <c r="BH193"/>
  <c r="BG193"/>
  <c r="BF193"/>
  <c r="AA193"/>
  <c r="Y193"/>
  <c r="W193"/>
  <c r="BK193"/>
  <c r="N193"/>
  <c r="BE193"/>
  <c r="BI191"/>
  <c r="BH191"/>
  <c r="BG191"/>
  <c r="BF191"/>
  <c r="AA191"/>
  <c r="Y191"/>
  <c r="W191"/>
  <c r="BK191"/>
  <c r="N191"/>
  <c r="BE191"/>
  <c r="BI189"/>
  <c r="BH189"/>
  <c r="BG189"/>
  <c r="BF189"/>
  <c r="AA189"/>
  <c r="Y189"/>
  <c r="W189"/>
  <c r="BK189"/>
  <c r="N189"/>
  <c r="BE189"/>
  <c r="BI188"/>
  <c r="BH188"/>
  <c r="BG188"/>
  <c r="BF188"/>
  <c r="AA188"/>
  <c r="Y188"/>
  <c r="W188"/>
  <c r="BK188"/>
  <c r="N188"/>
  <c r="BE188"/>
  <c r="BI186"/>
  <c r="BH186"/>
  <c r="BG186"/>
  <c r="BF186"/>
  <c r="AA186"/>
  <c r="AA185"/>
  <c r="Y186"/>
  <c r="Y185"/>
  <c r="W186"/>
  <c r="W185"/>
  <c r="BK186"/>
  <c r="BK185"/>
  <c r="N185"/>
  <c r="N186"/>
  <c r="BE186"/>
  <c r="N95"/>
  <c r="BI183"/>
  <c r="BH183"/>
  <c r="BG183"/>
  <c r="BF183"/>
  <c r="AA183"/>
  <c r="Y183"/>
  <c r="W183"/>
  <c r="BK183"/>
  <c r="N183"/>
  <c r="BE183"/>
  <c r="BI181"/>
  <c r="BH181"/>
  <c r="BG181"/>
  <c r="BF181"/>
  <c r="AA181"/>
  <c r="Y181"/>
  <c r="W181"/>
  <c r="BK181"/>
  <c r="N181"/>
  <c r="BE181"/>
  <c r="BI179"/>
  <c r="BH179"/>
  <c r="BG179"/>
  <c r="BF179"/>
  <c r="AA179"/>
  <c r="Y179"/>
  <c r="W179"/>
  <c r="BK179"/>
  <c r="N179"/>
  <c r="BE179"/>
  <c r="BI177"/>
  <c r="BH177"/>
  <c r="BG177"/>
  <c r="BF177"/>
  <c r="AA177"/>
  <c r="Y177"/>
  <c r="W177"/>
  <c r="BK177"/>
  <c r="N177"/>
  <c r="BE177"/>
  <c r="BI175"/>
  <c r="BH175"/>
  <c r="BG175"/>
  <c r="BF175"/>
  <c r="AA175"/>
  <c r="AA174"/>
  <c r="Y175"/>
  <c r="Y174"/>
  <c r="W175"/>
  <c r="W174"/>
  <c r="BK175"/>
  <c r="BK174"/>
  <c r="N174"/>
  <c r="N175"/>
  <c r="BE175"/>
  <c r="N94"/>
  <c r="BI173"/>
  <c r="BH173"/>
  <c r="BG173"/>
  <c r="BF173"/>
  <c r="AA173"/>
  <c r="Y173"/>
  <c r="W173"/>
  <c r="BK173"/>
  <c r="N173"/>
  <c r="BE173"/>
  <c r="BI172"/>
  <c r="BH172"/>
  <c r="BG172"/>
  <c r="BF172"/>
  <c r="AA172"/>
  <c r="Y172"/>
  <c r="W172"/>
  <c r="BK172"/>
  <c r="N172"/>
  <c r="BE172"/>
  <c r="BI171"/>
  <c r="BH171"/>
  <c r="BG171"/>
  <c r="BF171"/>
  <c r="AA171"/>
  <c r="AA170"/>
  <c r="Y171"/>
  <c r="Y170"/>
  <c r="W171"/>
  <c r="W170"/>
  <c r="BK171"/>
  <c r="BK170"/>
  <c r="N170"/>
  <c r="N171"/>
  <c r="BE171"/>
  <c r="N93"/>
  <c r="BI168"/>
  <c r="BH168"/>
  <c r="BG168"/>
  <c r="BF168"/>
  <c r="AA168"/>
  <c r="AA167"/>
  <c r="Y168"/>
  <c r="Y167"/>
  <c r="W168"/>
  <c r="W167"/>
  <c r="BK168"/>
  <c r="BK167"/>
  <c r="N167"/>
  <c r="N168"/>
  <c r="BE168"/>
  <c r="N92"/>
  <c r="BI165"/>
  <c r="BH165"/>
  <c r="BG165"/>
  <c r="BF165"/>
  <c r="AA165"/>
  <c r="Y165"/>
  <c r="W165"/>
  <c r="BK165"/>
  <c r="N165"/>
  <c r="BE165"/>
  <c r="BI160"/>
  <c r="BH160"/>
  <c r="BG160"/>
  <c r="BF160"/>
  <c r="AA160"/>
  <c r="Y160"/>
  <c r="W160"/>
  <c r="BK160"/>
  <c r="N160"/>
  <c r="BE160"/>
  <c r="BI157"/>
  <c r="BH157"/>
  <c r="BG157"/>
  <c r="BF157"/>
  <c r="AA157"/>
  <c r="Y157"/>
  <c r="W157"/>
  <c r="BK157"/>
  <c r="N157"/>
  <c r="BE157"/>
  <c r="BI155"/>
  <c r="BH155"/>
  <c r="BG155"/>
  <c r="BF155"/>
  <c r="AA155"/>
  <c r="AA154"/>
  <c r="Y155"/>
  <c r="Y154"/>
  <c r="W155"/>
  <c r="W154"/>
  <c r="BK155"/>
  <c r="BK154"/>
  <c r="N154"/>
  <c r="N155"/>
  <c r="BE155"/>
  <c r="N91"/>
  <c r="BI152"/>
  <c r="BH152"/>
  <c r="BG152"/>
  <c r="BF152"/>
  <c r="AA152"/>
  <c r="Y152"/>
  <c r="W152"/>
  <c r="BK152"/>
  <c r="N152"/>
  <c r="BE152"/>
  <c r="BI150"/>
  <c r="BH150"/>
  <c r="BG150"/>
  <c r="BF150"/>
  <c r="AA150"/>
  <c r="AA149"/>
  <c r="Y150"/>
  <c r="Y149"/>
  <c r="W150"/>
  <c r="W149"/>
  <c r="BK150"/>
  <c r="BK149"/>
  <c r="N149"/>
  <c r="N150"/>
  <c r="BE150"/>
  <c r="N90"/>
  <c r="BI147"/>
  <c r="BH147"/>
  <c r="BG147"/>
  <c r="BF147"/>
  <c r="AA147"/>
  <c r="Y147"/>
  <c r="W147"/>
  <c r="BK147"/>
  <c r="N147"/>
  <c r="BE147"/>
  <c r="BI145"/>
  <c r="BH145"/>
  <c r="BG145"/>
  <c r="BF145"/>
  <c r="AA145"/>
  <c r="Y145"/>
  <c r="W145"/>
  <c r="BK145"/>
  <c r="N145"/>
  <c r="BE145"/>
  <c r="BI143"/>
  <c r="BH143"/>
  <c r="BG143"/>
  <c r="BF143"/>
  <c r="AA143"/>
  <c r="Y143"/>
  <c r="W143"/>
  <c r="BK143"/>
  <c r="N143"/>
  <c r="BE143"/>
  <c r="BI141"/>
  <c r="BH141"/>
  <c r="BG141"/>
  <c r="BF141"/>
  <c r="AA141"/>
  <c r="Y141"/>
  <c r="W141"/>
  <c r="BK141"/>
  <c r="N141"/>
  <c r="BE141"/>
  <c r="BI138"/>
  <c r="BH138"/>
  <c r="BG138"/>
  <c r="BF138"/>
  <c r="AA138"/>
  <c r="Y138"/>
  <c r="W138"/>
  <c r="BK138"/>
  <c r="N138"/>
  <c r="BE138"/>
  <c r="BI136"/>
  <c r="BH136"/>
  <c r="BG136"/>
  <c r="BF136"/>
  <c r="AA136"/>
  <c r="Y136"/>
  <c r="W136"/>
  <c r="BK136"/>
  <c r="N136"/>
  <c r="BE136"/>
  <c r="BI134"/>
  <c r="BH134"/>
  <c r="BG134"/>
  <c r="BF134"/>
  <c r="AA134"/>
  <c r="Y134"/>
  <c r="W134"/>
  <c r="BK134"/>
  <c r="N134"/>
  <c r="BE134"/>
  <c r="BI132"/>
  <c r="BH132"/>
  <c r="BG132"/>
  <c r="BF132"/>
  <c r="AA132"/>
  <c r="AA131"/>
  <c r="AA130"/>
  <c r="AA129"/>
  <c r="Y132"/>
  <c r="Y131"/>
  <c r="Y130"/>
  <c r="Y129"/>
  <c r="W132"/>
  <c r="W131"/>
  <c r="W130"/>
  <c r="W129"/>
  <c i="1" r="AU88"/>
  <c i="2" r="BK132"/>
  <c r="BK131"/>
  <c r="N131"/>
  <c r="BK130"/>
  <c r="N130"/>
  <c r="BK129"/>
  <c r="N129"/>
  <c r="N87"/>
  <c r="N132"/>
  <c r="BE132"/>
  <c r="N89"/>
  <c r="N88"/>
  <c r="M125"/>
  <c r="F125"/>
  <c r="F123"/>
  <c r="F121"/>
  <c r="BI111"/>
  <c r="BH111"/>
  <c r="BG111"/>
  <c r="BF111"/>
  <c r="N111"/>
  <c r="BE111"/>
  <c r="BI110"/>
  <c r="BH110"/>
  <c r="BG110"/>
  <c r="BF110"/>
  <c r="N110"/>
  <c r="BE110"/>
  <c r="BI109"/>
  <c r="BH109"/>
  <c r="BG109"/>
  <c r="BF109"/>
  <c r="N109"/>
  <c r="BE109"/>
  <c r="BI108"/>
  <c r="BH108"/>
  <c r="BG108"/>
  <c r="BF108"/>
  <c r="N108"/>
  <c r="BE108"/>
  <c r="BI107"/>
  <c r="BH107"/>
  <c r="BG107"/>
  <c r="BF107"/>
  <c r="N107"/>
  <c r="BE107"/>
  <c r="BI106"/>
  <c r="H35"/>
  <c i="1" r="BD88"/>
  <c i="2" r="BH106"/>
  <c r="H34"/>
  <c i="1" r="BC88"/>
  <c i="2" r="BG106"/>
  <c r="H33"/>
  <c i="1" r="BB88"/>
  <c i="2" r="BF106"/>
  <c r="M32"/>
  <c i="1" r="AW88"/>
  <c i="2" r="H32"/>
  <c i="1" r="BA88"/>
  <c i="2" r="N106"/>
  <c r="N105"/>
  <c r="L113"/>
  <c r="BE106"/>
  <c r="M31"/>
  <c i="1" r="AV88"/>
  <c i="2" r="H31"/>
  <c i="1" r="AZ88"/>
  <c i="2" r="M27"/>
  <c i="1" r="AS88"/>
  <c i="2" r="M26"/>
  <c r="M82"/>
  <c r="F82"/>
  <c r="F80"/>
  <c r="F78"/>
  <c r="M29"/>
  <c i="1" r="AG88"/>
  <c i="2" r="L37"/>
  <c r="O20"/>
  <c r="E20"/>
  <c r="M126"/>
  <c r="M83"/>
  <c r="O19"/>
  <c r="O14"/>
  <c r="E14"/>
  <c r="F126"/>
  <c r="F83"/>
  <c r="O13"/>
  <c r="O8"/>
  <c r="M123"/>
  <c r="M80"/>
  <c i="1" r="CK94"/>
  <c r="CJ94"/>
  <c r="CI94"/>
  <c r="CC94"/>
  <c r="CH94"/>
  <c r="CB94"/>
  <c r="CG94"/>
  <c r="CA94"/>
  <c r="CF94"/>
  <c r="BZ94"/>
  <c r="CE94"/>
  <c r="CK93"/>
  <c r="CJ93"/>
  <c r="CI93"/>
  <c r="CC93"/>
  <c r="CH93"/>
  <c r="CB93"/>
  <c r="CG93"/>
  <c r="CA93"/>
  <c r="CF93"/>
  <c r="BZ93"/>
  <c r="CE93"/>
  <c r="CK92"/>
  <c r="CJ92"/>
  <c r="CI92"/>
  <c r="CC92"/>
  <c r="CH92"/>
  <c r="CB92"/>
  <c r="CG92"/>
  <c r="CA92"/>
  <c r="CF92"/>
  <c r="BZ92"/>
  <c r="CE92"/>
  <c r="CK91"/>
  <c r="CJ91"/>
  <c r="CI91"/>
  <c r="CH91"/>
  <c r="CG91"/>
  <c r="CF91"/>
  <c r="BZ91"/>
  <c r="CE91"/>
  <c r="BD87"/>
  <c r="W35"/>
  <c r="BC87"/>
  <c r="W34"/>
  <c r="BB87"/>
  <c r="W33"/>
  <c r="BA87"/>
  <c r="W32"/>
  <c r="AZ87"/>
  <c r="AY87"/>
  <c r="AX87"/>
  <c r="AW87"/>
  <c r="AK32"/>
  <c r="AV87"/>
  <c r="AU87"/>
  <c r="AT87"/>
  <c r="AS87"/>
  <c r="AG87"/>
  <c r="AK26"/>
  <c r="AG94"/>
  <c r="CD94"/>
  <c r="AV94"/>
  <c r="BY94"/>
  <c r="AN94"/>
  <c r="AG93"/>
  <c r="CD93"/>
  <c r="AV93"/>
  <c r="BY93"/>
  <c r="AN93"/>
  <c r="AG92"/>
  <c r="CD92"/>
  <c r="AV92"/>
  <c r="BY92"/>
  <c r="AN92"/>
  <c r="AG91"/>
  <c r="AG90"/>
  <c r="AK27"/>
  <c r="AG96"/>
  <c r="CD91"/>
  <c r="W31"/>
  <c r="AV91"/>
  <c r="BY91"/>
  <c r="AK31"/>
  <c r="AN91"/>
  <c r="AN90"/>
  <c r="AT88"/>
  <c r="AN88"/>
  <c r="AN87"/>
  <c r="AN96"/>
  <c r="AM83"/>
  <c r="L83"/>
  <c r="AM82"/>
  <c r="L82"/>
  <c r="AM80"/>
  <c r="L80"/>
  <c r="L78"/>
  <c r="L77"/>
  <c r="AK29"/>
  <c r="AK37"/>
</calcChain>
</file>

<file path=xl/sharedStrings.xml><?xml version="1.0" encoding="utf-8"?>
<sst xmlns="http://schemas.openxmlformats.org/spreadsheetml/2006/main">
  <si>
    <t>2012</t>
  </si>
  <si>
    <t>List obsahuje:</t>
  </si>
  <si>
    <t>1) Souhrnný list stavby</t>
  </si>
  <si>
    <t>2) Rekapitulace objektů</t>
  </si>
  <si>
    <t>2.0</t>
  </si>
  <si>
    <t/>
  </si>
  <si>
    <t>False</t>
  </si>
  <si>
    <t>optimalizováno pro tisk sestav ve formátu A4 - na výšku</t>
  </si>
  <si>
    <t xml:space="preserve">&gt;&gt;  skryté sloupce  &lt;&lt;</t>
  </si>
  <si>
    <t>0,01</t>
  </si>
  <si>
    <t>21</t>
  </si>
  <si>
    <t>15</t>
  </si>
  <si>
    <t>SOUHRNNÝ LIST STAVBY</t>
  </si>
  <si>
    <t xml:space="preserve">v ---  níže se nacházejí doplnkové a pomocné údaje k sestavám  --- v</t>
  </si>
  <si>
    <t>Návod na vyplnění</t>
  </si>
  <si>
    <t>0,001</t>
  </si>
  <si>
    <t>Kód:</t>
  </si>
  <si>
    <t>N2018/16</t>
  </si>
  <si>
    <t xml:space="preserve">Měnit lze pouze buňky se žlutým podbarvením!_x000d_
_x000d_
1) na prvním listu Rekapitulace stavby vyplňte v sestavě_x000d_
_x000d_
    a) Souhrnný list_x000d_
       - údaje o Zhotoviteli_x000d_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Zhotoviteli, pokud se liší od údajů o Zhotoviteli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případe potřeby poznámku (ta je v skrytém sloupci)</t>
  </si>
  <si>
    <t>Stavba:</t>
  </si>
  <si>
    <t>Stavební úpravy hřbitovní zdi a márnice kolumbárium II. - Dolní Jirčany</t>
  </si>
  <si>
    <t>JKSO:</t>
  </si>
  <si>
    <t>CC-CZ:</t>
  </si>
  <si>
    <t>Místo:</t>
  </si>
  <si>
    <t>Dolní Jirčany</t>
  </si>
  <si>
    <t>Datum:</t>
  </si>
  <si>
    <t>29. 8. 2018</t>
  </si>
  <si>
    <t>Objednatel:</t>
  </si>
  <si>
    <t>IČ:</t>
  </si>
  <si>
    <t>00241580</t>
  </si>
  <si>
    <t>Obec Psáry</t>
  </si>
  <si>
    <t>DIČ:</t>
  </si>
  <si>
    <t>Zhotovitel:</t>
  </si>
  <si>
    <t>Vyplň údaj</t>
  </si>
  <si>
    <t>Projektant:</t>
  </si>
  <si>
    <t>27230601</t>
  </si>
  <si>
    <t>HW PROJEKT s.r.o.</t>
  </si>
  <si>
    <t>True</t>
  </si>
  <si>
    <t>Zpracovatel:</t>
  </si>
  <si>
    <t xml:space="preserve"> </t>
  </si>
  <si>
    <t>Poznámka:</t>
  </si>
  <si>
    <t>Náklady z rozpočtů</t>
  </si>
  <si>
    <t>Ostatní náklady ze souhrnného listu</t>
  </si>
  <si>
    <t>Cena bez DPH</t>
  </si>
  <si>
    <t>DPH</t>
  </si>
  <si>
    <t>základní</t>
  </si>
  <si>
    <t>ze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</si>
  <si>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</si>
  <si>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</si>
  <si>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</si>
  <si>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</si>
  <si>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</si>
  <si>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</si>
  <si>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</si>
  <si>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</si>
  <si>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</si>
  <si>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</si>
  <si>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</si>
  <si>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</si>
  <si>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Zhotovitel</t>
  </si>
  <si>
    <t>REKAPITULACE OBJEKTŮ STAVBY</t>
  </si>
  <si>
    <t>Informatívní údaje z listů zakázek</t>
  </si>
  <si>
    <t>Kód</t>
  </si>
  <si>
    <t>Objekt</t>
  </si>
  <si>
    <t>Cena bez DPH [CZK]</t>
  </si>
  <si>
    <t>Cena s DPH [CZK]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</si>
  <si>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</si>
  <si>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</si>
  <si>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</si>
  <si>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</si>
  <si>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</si>
  <si>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</si>
  <si>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</si>
  <si>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</si>
  <si>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</si>
  <si>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</si>
  <si>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</si>
  <si>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</si>
  <si>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1) Náklady z rozpočtů</t>
  </si>
  <si>
    <t>D</t>
  </si>
  <si>
    <t>0</t>
  </si>
  <si>
    <t>IMPORT</t>
  </si>
  <si>
    <t>{6f205ad3-e31e-40b7-b3d1-b2ef3abdce0e}</t>
  </si>
  <si>
    <t>{00000000-0000-0000-0000-000000000000}</t>
  </si>
  <si>
    <t>/</t>
  </si>
  <si>
    <t>1</t>
  </si>
  <si>
    <t>###NOINSERT###</t>
  </si>
  <si>
    <t>2) Ostatní náklady ze souhrnného listu</t>
  </si>
  <si>
    <t>Procent. zadání_x000d_
[% nákladů rozpočtu]</t>
  </si>
  <si>
    <t>Zařazení nákladů</t>
  </si>
  <si>
    <t>Ostatní náklady</t>
  </si>
  <si>
    <t>stavební čast</t>
  </si>
  <si>
    <t>OSTATNENAKLADY</t>
  </si>
  <si>
    <t>Vyplň vlastní</t>
  </si>
  <si>
    <t>OSTATNENAKLADYVLASTNE</t>
  </si>
  <si>
    <t>Celkové náklady za stavbu 1) + 2)</t>
  </si>
  <si>
    <t>1) Krycí list rozpočtu</t>
  </si>
  <si>
    <t>2) Rekapitulace rozpočtu</t>
  </si>
  <si>
    <t>3) Rozpočet</t>
  </si>
  <si>
    <t>Zpět na list:</t>
  </si>
  <si>
    <t>Rekapitulace stavby</t>
  </si>
  <si>
    <t>2</t>
  </si>
  <si>
    <t>KRYCÍ LIST ROZPOČTU</t>
  </si>
  <si>
    <t>Náklady z rozpočtu</t>
  </si>
  <si>
    <t>REKAPITULACE ROZPOČTU</t>
  </si>
  <si>
    <t>Kód - Popis</t>
  </si>
  <si>
    <t>Cena celkem [CZK]</t>
  </si>
  <si>
    <t>1) Náklady z rozpočtu</t>
  </si>
  <si>
    <t>-1</t>
  </si>
  <si>
    <t>HSV - Práce a dodávky HSV</t>
  </si>
  <si>
    <t xml:space="preserve">    1 - Zemní práce</t>
  </si>
  <si>
    <t xml:space="preserve">    2 - Zakládání</t>
  </si>
  <si>
    <t xml:space="preserve">    3 - Svislé a kompletní konstrukce</t>
  </si>
  <si>
    <t xml:space="preserve">    4 - Vodorovné konstrukce</t>
  </si>
  <si>
    <t xml:space="preserve">    5 - Komunikace pozemní</t>
  </si>
  <si>
    <t xml:space="preserve">    6 - Úpravy povrchů, podlahy a osazování výplní</t>
  </si>
  <si>
    <t xml:space="preserve">    9 - Ostatní konstrukce a práce-bourání</t>
  </si>
  <si>
    <t xml:space="preserve">    997 - Přesun sutě</t>
  </si>
  <si>
    <t xml:space="preserve">    998 - Přesun hmot</t>
  </si>
  <si>
    <t>PSV - Práce a dodávky PSV</t>
  </si>
  <si>
    <t xml:space="preserve">    741 - Elektroinstalace - silnoproud</t>
  </si>
  <si>
    <t xml:space="preserve">    762 - Konstrukce tesařské</t>
  </si>
  <si>
    <t xml:space="preserve">    764 - Konstrukce klempířské</t>
  </si>
  <si>
    <t xml:space="preserve">    765 - Konstrukce pokrývačské</t>
  </si>
  <si>
    <t xml:space="preserve">    783 - Dokončovací práce - nátěry</t>
  </si>
  <si>
    <t>2) Ostatní náklady</t>
  </si>
  <si>
    <t>Zařízení staveniště</t>
  </si>
  <si>
    <t>VRN</t>
  </si>
  <si>
    <t>Projektové práce</t>
  </si>
  <si>
    <t>Územní vlivy</t>
  </si>
  <si>
    <t>Provozní vlivy</t>
  </si>
  <si>
    <t>Jiné VRN</t>
  </si>
  <si>
    <t>Kompletační činnost</t>
  </si>
  <si>
    <t>KOMPLETACNA</t>
  </si>
  <si>
    <t>ROZPOČET</t>
  </si>
  <si>
    <t>PČ</t>
  </si>
  <si>
    <t>Typ</t>
  </si>
  <si>
    <t>Popis</t>
  </si>
  <si>
    <t>MJ</t>
  </si>
  <si>
    <t>Množství</t>
  </si>
  <si>
    <t>J.cena [CZK]</t>
  </si>
  <si>
    <t>Poznámka</t>
  </si>
  <si>
    <t>J. Nh [h]</t>
  </si>
  <si>
    <t>Nh celkem [h]</t>
  </si>
  <si>
    <t>J. hmotnost_x000d_
[t]</t>
  </si>
  <si>
    <t>Hmotnost_x000d_
celkem [t]</t>
  </si>
  <si>
    <t>J. suť [t]</t>
  </si>
  <si>
    <t>Suť Celkem [t]</t>
  </si>
  <si>
    <t>ROZPOCET</t>
  </si>
  <si>
    <t>K</t>
  </si>
  <si>
    <t>122101101</t>
  </si>
  <si>
    <t>Odkopávky a prokopávky nezapažené v hornině tř. 1 a 2 objem do 100 m3</t>
  </si>
  <si>
    <t>m3</t>
  </si>
  <si>
    <t>4</t>
  </si>
  <si>
    <t>-472905816</t>
  </si>
  <si>
    <t>2*10*(0,40+0,15)+1*4,2*(0,2+0,15)+2*1,8*0,15+6,8*0,5*0,15</t>
  </si>
  <si>
    <t>VV</t>
  </si>
  <si>
    <t>131101201</t>
  </si>
  <si>
    <t>Hloubení jam zapažených v hornině tř. 1 a 2 objemu do 100 m3</t>
  </si>
  <si>
    <t>-140231020</t>
  </si>
  <si>
    <t>1*1*1"vsakovací jímka</t>
  </si>
  <si>
    <t>3</t>
  </si>
  <si>
    <t>132201101</t>
  </si>
  <si>
    <t>Hloubení rýh š do 600 mm v hornině tř. 3 objemu do 100 m3</t>
  </si>
  <si>
    <t>1684762984</t>
  </si>
  <si>
    <t>0,6*1,1*14,5</t>
  </si>
  <si>
    <t>162701R03</t>
  </si>
  <si>
    <t>Vodorovné přemístění přebytečného výkopku na skládku</t>
  </si>
  <si>
    <t>-1327650643</t>
  </si>
  <si>
    <t>skládka vybraná zhotovitelem po dohodě s investorem</t>
  </si>
  <si>
    <t>P</t>
  </si>
  <si>
    <t>13,52+1+9,57"přebytečný výkopek</t>
  </si>
  <si>
    <t>5</t>
  </si>
  <si>
    <t>171201211</t>
  </si>
  <si>
    <t>Poplatek za uložení odpadu ze sypaniny na skládce (skládkovné)</t>
  </si>
  <si>
    <t>t</t>
  </si>
  <si>
    <t>1255222017</t>
  </si>
  <si>
    <t>24,09*1,8</t>
  </si>
  <si>
    <t>6</t>
  </si>
  <si>
    <t>174101101</t>
  </si>
  <si>
    <t>Zásyp jam, šachet rýh nebo kolem objektů sypaninou se zhutněním</t>
  </si>
  <si>
    <t>-99660791</t>
  </si>
  <si>
    <t>1"zásyp vsakovací jímky</t>
  </si>
  <si>
    <t>7</t>
  </si>
  <si>
    <t>M</t>
  </si>
  <si>
    <t>58333688</t>
  </si>
  <si>
    <t xml:space="preserve">kamenivo těžené hrubé </t>
  </si>
  <si>
    <t>8</t>
  </si>
  <si>
    <t>1296882100</t>
  </si>
  <si>
    <t>1*1,8</t>
  </si>
  <si>
    <t>181951102</t>
  </si>
  <si>
    <t>Úprava pláně v hornině tř. 1 až 4 se zhutněním</t>
  </si>
  <si>
    <t>m2</t>
  </si>
  <si>
    <t>413680797</t>
  </si>
  <si>
    <t>19,5*2+4,2*1+2*1,8+6,8*0,5</t>
  </si>
  <si>
    <t>9</t>
  </si>
  <si>
    <t>274313811</t>
  </si>
  <si>
    <t>Základové pásy z betonu tř. C 25/30</t>
  </si>
  <si>
    <t>-1806596526</t>
  </si>
  <si>
    <t>(0,6*1,1-0,2*0,16)*14,5</t>
  </si>
  <si>
    <t>10</t>
  </si>
  <si>
    <t>274351111</t>
  </si>
  <si>
    <t>Bednění základových pasů tradiční oboustranné</t>
  </si>
  <si>
    <t>-1699334227</t>
  </si>
  <si>
    <t>0,16*13,6</t>
  </si>
  <si>
    <t>11</t>
  </si>
  <si>
    <t>310239211</t>
  </si>
  <si>
    <t>Zazdívka otvorů pl do 4 m2 ve zdivu nadzákladovém cihlami pálenými na MVC</t>
  </si>
  <si>
    <t>286575774</t>
  </si>
  <si>
    <t>1*1,5*0,1"zazdění okna</t>
  </si>
  <si>
    <t>12</t>
  </si>
  <si>
    <t>311000R01</t>
  </si>
  <si>
    <t xml:space="preserve">Schránky kolumbária z umělého pískovce 550x400mm,  hl. 430mm, vč.dvířek, mont+dod</t>
  </si>
  <si>
    <t>kus</t>
  </si>
  <si>
    <t>-1115940765</t>
  </si>
  <si>
    <t>položka zahrnuje dodání schránek vč. dvířek, veškerý podružný a spojovací materiál, dopravu na místo stavby, vnitrostaveništní dopravu, sestavení schránek do souvislé zdi kolumbária o rozměrech (9350+3850)x1200x430mm</t>
  </si>
  <si>
    <t>(17+7)*3" rozm. 550x400, hl. 430mm</t>
  </si>
  <si>
    <t>13</t>
  </si>
  <si>
    <t>311231R01</t>
  </si>
  <si>
    <t xml:space="preserve">Zdivo nosné z cihel dl 290 mm pevnosti  P 15 na MC 25</t>
  </si>
  <si>
    <t>176433898</t>
  </si>
  <si>
    <t>"nadezdívka"</t>
  </si>
  <si>
    <t>0,65*(0,55+0,4)*0,5*11"stávající zeď</t>
  </si>
  <si>
    <t>0,3*0,26*14,5"kolumbárium</t>
  </si>
  <si>
    <t>Součet</t>
  </si>
  <si>
    <t>14</t>
  </si>
  <si>
    <t>311231R02</t>
  </si>
  <si>
    <t xml:space="preserve">Pilíře nosné z cihel dl 290 mm pevnosti  P 15 na MC 25</t>
  </si>
  <si>
    <t>1400875039</t>
  </si>
  <si>
    <t>(0,43*0,43+0,43*0,42)*1,5"rohový a ukončující pilíř</t>
  </si>
  <si>
    <t>457311117</t>
  </si>
  <si>
    <t>Vyrovnávací nebo spádový beton C 25/30 včetně úpravy povrchu</t>
  </si>
  <si>
    <t>753421164</t>
  </si>
  <si>
    <t>0,15*(0,05+0,15)*0,5*14,6"spádový beton pod dešťový žlábek</t>
  </si>
  <si>
    <t>16</t>
  </si>
  <si>
    <t>564851111</t>
  </si>
  <si>
    <t>Podklad ze štěrkodrtě ŠD tl 150 mm</t>
  </si>
  <si>
    <t>1946029148</t>
  </si>
  <si>
    <t>17</t>
  </si>
  <si>
    <t>596811220</t>
  </si>
  <si>
    <t>Kladení betonové dlažby komunikací pro pěší do lože z kameniva vel do 0,25 m2 plochy do 50 m2</t>
  </si>
  <si>
    <t>1535915331</t>
  </si>
  <si>
    <t>18</t>
  </si>
  <si>
    <t>59245601R</t>
  </si>
  <si>
    <t>dlažba desková betonová 50x50x5cm barevná</t>
  </si>
  <si>
    <t>662991188</t>
  </si>
  <si>
    <t>19</t>
  </si>
  <si>
    <t>622321101</t>
  </si>
  <si>
    <t>Vápenocementová omítka hrubá jednovrstvá nezatřená vnějších stěn nanášená ručně</t>
  </si>
  <si>
    <t>-2041039890</t>
  </si>
  <si>
    <t>10*(0,6+0,5)"nadezdívka stávající zdi</t>
  </si>
  <si>
    <t>20</t>
  </si>
  <si>
    <t>622321121</t>
  </si>
  <si>
    <t>Vápenocementová omítka hladká jednovrstvá vnějších stěn nanášená ručně</t>
  </si>
  <si>
    <t>618146993</t>
  </si>
  <si>
    <t>(9,3+4,2+0,3+0,43)*0,3+14*0,25+1,5*(0,42+0,43)"nadezdívka kolumbária+koncový pilíř</t>
  </si>
  <si>
    <t>622821011</t>
  </si>
  <si>
    <t>Vnější sanační zatřená omítka pro vlhké a zasolené zdivo prováděná ručně</t>
  </si>
  <si>
    <t>1164960519</t>
  </si>
  <si>
    <t>(6,2+6,9+5,4+5,5)*2-1,5*2</t>
  </si>
  <si>
    <t>22</t>
  </si>
  <si>
    <t>629995101</t>
  </si>
  <si>
    <t>Očištění vnějších ploch tlakovou vodou</t>
  </si>
  <si>
    <t>1376674785</t>
  </si>
  <si>
    <t>(5,5+6,2)*0,5*3,5+(6,2+6,9)*0,5*3,5"plocha střechy</t>
  </si>
  <si>
    <t>23</t>
  </si>
  <si>
    <t>642953R01</t>
  </si>
  <si>
    <t>Dveře vchodové dřevěné - dub, atypické dvoukřídlové hladké, vč. rámovvé zárubně, mont+dod</t>
  </si>
  <si>
    <t>-1263187136</t>
  </si>
  <si>
    <t xml:space="preserve">osazení rámové zárubně do stávajícího otvoru
materiál dub, nátěr lazurovací v tmavohnědém odstínu 
kování mosazné, koule - klika, zámek dozický.     </t>
  </si>
  <si>
    <t>24</t>
  </si>
  <si>
    <t>915491211</t>
  </si>
  <si>
    <t>Osazení vodícího proužku z betonových desek do betonového lože tl do 100 mm š proužku 250 mm</t>
  </si>
  <si>
    <t>m</t>
  </si>
  <si>
    <t>1614029999</t>
  </si>
  <si>
    <t>13,5"odkládací sokl</t>
  </si>
  <si>
    <t>25</t>
  </si>
  <si>
    <t>592180R01</t>
  </si>
  <si>
    <t>Odkládací sokl - bet. prefabrikát 500x250x100mm</t>
  </si>
  <si>
    <t>223737744</t>
  </si>
  <si>
    <t>26</t>
  </si>
  <si>
    <t>938111111</t>
  </si>
  <si>
    <t>Čištění zdiva opěr, pilířů, křídel od mechu a jiné vegetace</t>
  </si>
  <si>
    <t>606465065</t>
  </si>
  <si>
    <t>1,4*10</t>
  </si>
  <si>
    <t>27</t>
  </si>
  <si>
    <t>953331111</t>
  </si>
  <si>
    <t>Vložky do svislých dilatačních spár z lepenky nepískované kladené volně</t>
  </si>
  <si>
    <t>159243817</t>
  </si>
  <si>
    <t>14,6*2,25*2" 2 vrstvy</t>
  </si>
  <si>
    <t>28</t>
  </si>
  <si>
    <t>962032230</t>
  </si>
  <si>
    <t>Bourání zdiva z cihel pálených nebo vápenopískových na MV nebo MVC do 1 m3</t>
  </si>
  <si>
    <t>-1549581551</t>
  </si>
  <si>
    <t>0,65*0,1*11"odbourání vrstvy cihel z koruny stávající zdi</t>
  </si>
  <si>
    <t>29</t>
  </si>
  <si>
    <t>968072456</t>
  </si>
  <si>
    <t>Vybourání kovových dveřních zárubní pl přes 2 m2</t>
  </si>
  <si>
    <t>-1142997283</t>
  </si>
  <si>
    <t>1,5*2,2</t>
  </si>
  <si>
    <t>30</t>
  </si>
  <si>
    <t>978015391</t>
  </si>
  <si>
    <t>Otlučení (osekání) vnější vápenné nebo vápenocementové omítky stupně členitosti 1 a 2 do 100%</t>
  </si>
  <si>
    <t>-723614052</t>
  </si>
  <si>
    <t>31</t>
  </si>
  <si>
    <t>99700R01</t>
  </si>
  <si>
    <t xml:space="preserve">Vodorovné přemístění suti a vybouraných na skládku se složením a urovnáním </t>
  </si>
  <si>
    <t>133937087</t>
  </si>
  <si>
    <t>32</t>
  </si>
  <si>
    <t>997013803</t>
  </si>
  <si>
    <t>Poplatek za uložení na skládce (skládkovné) stavebního odpadu cihelného kód odpadu 170 102</t>
  </si>
  <si>
    <t>1629508674</t>
  </si>
  <si>
    <t>4,278-0,208</t>
  </si>
  <si>
    <t>33</t>
  </si>
  <si>
    <t>998011001</t>
  </si>
  <si>
    <t>Přesun hmot pro budovy zděné v do 6 m</t>
  </si>
  <si>
    <t>-1536209414</t>
  </si>
  <si>
    <t>34</t>
  </si>
  <si>
    <t>741372R01</t>
  </si>
  <si>
    <t>Spodní osvětlení kruhovými svítidly v úrovni dlažby, mont+dod</t>
  </si>
  <si>
    <t>kpl</t>
  </si>
  <si>
    <t>-1924916883</t>
  </si>
  <si>
    <t xml:space="preserve">Položka obsahuje:
- venkovní zápustná svítidla - 5ks
- venkovní rozvodové kabely vč. příslušenství
- přípojku elektro vč. napojení do stávajícího sloupu VO, vč. zemních prací a stavebních přípomocí
</t>
  </si>
  <si>
    <t>35</t>
  </si>
  <si>
    <t>762341R01</t>
  </si>
  <si>
    <t>Oprava části laťování střechy vč. dodání materiálu a likvidace odpadu</t>
  </si>
  <si>
    <t>1153426825</t>
  </si>
  <si>
    <t xml:space="preserve">- kontrola laťování zejména u východního štítu  
- příp. výměna poškozených latí - rozsah bude stanoven na místě
- fakturováno bude dle skutečnosti</t>
  </si>
  <si>
    <t>36</t>
  </si>
  <si>
    <t>764212404</t>
  </si>
  <si>
    <t>Oplechování štítu závětrnou lištou z Pz plechu rš 330 mm</t>
  </si>
  <si>
    <t>-82244072</t>
  </si>
  <si>
    <t>2*3,5+2*3,8</t>
  </si>
  <si>
    <t>37</t>
  </si>
  <si>
    <t>764212434</t>
  </si>
  <si>
    <t>Oplechování rovné okapové hrany z Pz plechu rš 330 mm</t>
  </si>
  <si>
    <t>-1558351741</t>
  </si>
  <si>
    <t>6,9+5,5</t>
  </si>
  <si>
    <t>38</t>
  </si>
  <si>
    <t>764511404</t>
  </si>
  <si>
    <t>Žlab podokapní půlkruhový z Pz plechu rš 330 mm</t>
  </si>
  <si>
    <t>1720463501</t>
  </si>
  <si>
    <t>39</t>
  </si>
  <si>
    <t>764512426</t>
  </si>
  <si>
    <t>Žlab nadřímsový hranatý uložený v lůžku z Pz plechu rš 500 mm</t>
  </si>
  <si>
    <t>-1160407627</t>
  </si>
  <si>
    <t>14,5"9,35+0,43*2+3,85+0,42</t>
  </si>
  <si>
    <t>40</t>
  </si>
  <si>
    <t>764512446</t>
  </si>
  <si>
    <t>Příplatek k cenám hranatého nadřímsového žlabu z Pz plechu rš 500 mm za provedení rohu nebo koutu</t>
  </si>
  <si>
    <t>-1616154649</t>
  </si>
  <si>
    <t>41</t>
  </si>
  <si>
    <t>764518422</t>
  </si>
  <si>
    <t>Svody kruhové včetně objímek, kolen, odskoků z Pz plechu průměru 100 mm</t>
  </si>
  <si>
    <t>-1540543049</t>
  </si>
  <si>
    <t>2*3+1,5</t>
  </si>
  <si>
    <t>42</t>
  </si>
  <si>
    <t>998764101</t>
  </si>
  <si>
    <t>Přesun hmot tonážní pro konstrukce klempířské v objektech v do 6 m</t>
  </si>
  <si>
    <t>297618204</t>
  </si>
  <si>
    <t>43</t>
  </si>
  <si>
    <t>765111952</t>
  </si>
  <si>
    <t>Vyspravení krytiny keramické prejzové na sucho do 12 ks/m2 do 5% opravované plochy</t>
  </si>
  <si>
    <t>-1307674875</t>
  </si>
  <si>
    <t xml:space="preserve">- rozsah poškození byl odhadnut
- vyspravení bude provedeno a fakturováno dle skutečnosti </t>
  </si>
  <si>
    <t>44</t>
  </si>
  <si>
    <t>59660103</t>
  </si>
  <si>
    <t>taška dvoudílná ražená režná Velký prejz vrchní-kůrka</t>
  </si>
  <si>
    <t>1181608360</t>
  </si>
  <si>
    <t>Spotřeba: 12 pár/m2</t>
  </si>
  <si>
    <t>43,4*0,05*12</t>
  </si>
  <si>
    <t>45</t>
  </si>
  <si>
    <t>59660104</t>
  </si>
  <si>
    <t>taška dvoudílná ražená režná Velký prejz spodní-hák</t>
  </si>
  <si>
    <t>1779518114</t>
  </si>
  <si>
    <t>46</t>
  </si>
  <si>
    <t>765111981</t>
  </si>
  <si>
    <t>Příplatek k vyspravení krytiny keramické za sklon nad 30°</t>
  </si>
  <si>
    <t>1356095592</t>
  </si>
  <si>
    <t>47</t>
  </si>
  <si>
    <t>765211172</t>
  </si>
  <si>
    <t>Montáž krytiny keramické prejzové do malty zeď, římsa, atika 16 ks/m2 š do 40 cm</t>
  </si>
  <si>
    <t>-322293311</t>
  </si>
  <si>
    <t>10"stávající zeď</t>
  </si>
  <si>
    <t>14,5" kolumbárium</t>
  </si>
  <si>
    <t>48</t>
  </si>
  <si>
    <t>54154715</t>
  </si>
  <si>
    <t>49</t>
  </si>
  <si>
    <t>665832855</t>
  </si>
  <si>
    <t>(1/0,2)*2*10" stávající zeď</t>
  </si>
  <si>
    <t>73",(1/0,2)*1*(4,7+9,8) kolumbárium</t>
  </si>
  <si>
    <t>50</t>
  </si>
  <si>
    <t>998765101</t>
  </si>
  <si>
    <t>Přesun hmot tonážní pro krytiny skládané v objektech v do 6 m</t>
  </si>
  <si>
    <t>-447266920</t>
  </si>
  <si>
    <t>51</t>
  </si>
  <si>
    <t>783414201</t>
  </si>
  <si>
    <t>Základní antikorozní jednonásobný syntetický nátěr klempířských konstrukcí</t>
  </si>
  <si>
    <t>780244928</t>
  </si>
  <si>
    <t>(14,6+12,4)*0,33*2"oplechování</t>
  </si>
  <si>
    <t>12,4*0,33*2"žlab půlkruhový</t>
  </si>
  <si>
    <t>14,5*0,45*2"žlab - kolumbárium</t>
  </si>
  <si>
    <t>52</t>
  </si>
  <si>
    <t>783415101</t>
  </si>
  <si>
    <t>Mezinátěr syntetický jednonásobný mezinátěr klempířských konstrukcí</t>
  </si>
  <si>
    <t>68363751</t>
  </si>
  <si>
    <t>53</t>
  </si>
  <si>
    <t>783417101</t>
  </si>
  <si>
    <t>Krycí jednonásobný syntetický nátěr klempířských konstrukcí</t>
  </si>
  <si>
    <t>-1708293330</t>
  </si>
  <si>
    <t>54</t>
  </si>
  <si>
    <t>783501323</t>
  </si>
  <si>
    <t>Odmaštění krytiny před provedením nátěru sklonu do 60°</t>
  </si>
  <si>
    <t>1232738565</t>
  </si>
  <si>
    <t>55</t>
  </si>
  <si>
    <t>783527R01</t>
  </si>
  <si>
    <t>Dvojnásobný hydrofobní nátěr střešní krytiny vč. penetrace</t>
  </si>
  <si>
    <t>-1784242610</t>
  </si>
  <si>
    <t>56</t>
  </si>
  <si>
    <t>783801503</t>
  </si>
  <si>
    <t>Omytí omítek tlakovou vodou před provedením nátěru</t>
  </si>
  <si>
    <t>1682487230</t>
  </si>
  <si>
    <t>57</t>
  </si>
  <si>
    <t>783801505</t>
  </si>
  <si>
    <t>Omytí omítek s odmaštěním před provedením nátěru</t>
  </si>
  <si>
    <t>-1537814145</t>
  </si>
  <si>
    <t>58</t>
  </si>
  <si>
    <t>783823133</t>
  </si>
  <si>
    <t>Penetrační silikátový nátěr hladkých, tenkovrstvých zrnitých nebo štukových omítek</t>
  </si>
  <si>
    <t>1703938872</t>
  </si>
  <si>
    <t>6,2*(3,35+3,2)*0,5+6,2*2,25*0,5"pohled JZ</t>
  </si>
  <si>
    <t>5,4*3,35+5,4*2,25*0,5-5,4*1,5"pohled SV</t>
  </si>
  <si>
    <t>6,9*2,9-1,5*2,1"pohled SZ</t>
  </si>
  <si>
    <t>5,5*3,35"pohled JV</t>
  </si>
  <si>
    <t>(9,3+4,2+0,3+0,43)*0,3+1,5*(0,42+0,43)"kolumbárium</t>
  </si>
  <si>
    <t>59</t>
  </si>
  <si>
    <t>783827123</t>
  </si>
  <si>
    <t>Krycí jednonásobný silikátový nátěr omítek stupně členitosti 1 a 2</t>
  </si>
  <si>
    <t>-972577644</t>
  </si>
  <si>
    <t>VP - Vícepráce</t>
  </si>
  <si>
    <t>PN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</si>
</sst>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38">
    <font>
      <sz val="8"/>
      <name val="Trebuchet MS"/>
      <family val="2"/>
    </font>
    <font>
      <sz val="8"/>
      <color rgb="FF969696"/>
      <name val="Trebuchet MS"/>
    </font>
    <font>
      <sz val="9"/>
      <name val="Trebuchet MS"/>
    </font>
    <font>
      <b/>
      <sz val="12"/>
      <name val="Trebuchet MS"/>
    </font>
    <font>
      <sz val="11"/>
      <name val="Trebuchet MS"/>
    </font>
    <font>
      <sz val="12"/>
      <color rgb="FF003366"/>
      <name val="Trebuchet MS"/>
    </font>
    <font>
      <sz val="10"/>
      <color rgb="FF003366"/>
      <name val="Trebuchet MS"/>
    </font>
    <font>
      <sz val="8"/>
      <color rgb="FF003366"/>
      <name val="Trebuchet MS"/>
    </font>
    <font>
      <sz val="8"/>
      <color rgb="FF505050"/>
      <name val="Trebuchet MS"/>
    </font>
    <font>
      <sz val="8"/>
      <color rgb="FF800080"/>
      <name val="Trebuchet MS"/>
    </font>
    <font>
      <sz val="8"/>
      <color rgb="FFFF0000"/>
      <name val="Trebuchet MS"/>
    </font>
    <font>
      <sz val="8"/>
      <color rgb="FFFAE682"/>
      <name val="Trebuchet MS"/>
    </font>
    <font>
      <sz val="10"/>
      <name val="Trebuchet MS"/>
    </font>
    <font>
      <sz val="10"/>
      <color rgb="FF960000"/>
      <name val="Trebuchet MS"/>
    </font>
    <font>
      <u/>
      <sz val="10"/>
      <color theme="10"/>
      <name val="Trebuchet MS"/>
    </font>
    <font>
      <sz val="8"/>
      <color rgb="FF3366FF"/>
      <name val="Trebuchet MS"/>
    </font>
    <font>
      <b/>
      <sz val="16"/>
      <name val="Trebuchet MS"/>
    </font>
    <font>
      <b/>
      <sz val="12"/>
      <color rgb="FF969696"/>
      <name val="Trebuchet MS"/>
    </font>
    <font>
      <sz val="9"/>
      <color rgb="FF969696"/>
      <name val="Trebuchet MS"/>
    </font>
    <font>
      <b/>
      <sz val="8"/>
      <color rgb="FF969696"/>
      <name val="Trebuchet MS"/>
    </font>
    <font>
      <sz val="10"/>
      <color rgb="FF464646"/>
      <name val="Trebuchet MS"/>
    </font>
    <font>
      <b/>
      <sz val="10"/>
      <name val="Trebuchet MS"/>
    </font>
    <font>
      <b/>
      <sz val="10"/>
      <color rgb="FF464646"/>
      <name val="Trebuchet MS"/>
    </font>
    <font>
      <sz val="10"/>
      <color rgb="FF969696"/>
      <name val="Trebuchet MS"/>
    </font>
    <font>
      <b/>
      <sz val="9"/>
      <name val="Trebuchet MS"/>
    </font>
    <font>
      <sz val="12"/>
      <color rgb="FF969696"/>
      <name val="Trebuchet MS"/>
    </font>
    <font>
      <b/>
      <sz val="12"/>
      <color rgb="FF960000"/>
      <name val="Trebuchet MS"/>
    </font>
    <font>
      <sz val="18"/>
      <color theme="10"/>
      <name val="Wingdings 2"/>
    </font>
    <font>
      <b/>
      <sz val="11"/>
      <color rgb="FF003366"/>
      <name val="Trebuchet MS"/>
    </font>
    <font>
      <sz val="11"/>
      <color rgb="FF003366"/>
      <name val="Trebuchet MS"/>
    </font>
    <font>
      <sz val="11"/>
      <color rgb="FF969696"/>
      <name val="Trebuchet MS"/>
    </font>
    <font>
      <b/>
      <sz val="12"/>
      <color rgb="FF800000"/>
      <name val="Trebuchet MS"/>
    </font>
    <font>
      <b/>
      <sz val="8"/>
      <color rgb="FF800000"/>
      <name val="Trebuchet MS"/>
    </font>
    <font>
      <sz val="8"/>
      <color rgb="FF960000"/>
      <name val="Trebuchet MS"/>
    </font>
    <font>
      <b/>
      <sz val="8"/>
      <name val="Trebuchet MS"/>
    </font>
    <font>
      <i/>
      <sz val="7"/>
      <color rgb="FF969696"/>
      <name val="Trebuchet MS"/>
    </font>
    <font>
      <i/>
      <sz val="8"/>
      <color rgb="FF0000FF"/>
      <name val="Trebuchet MS"/>
    </font>
    <font>
      <u/>
      <sz val="11"/>
      <color theme="10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AE682"/>
      </patternFill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6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</borders>
  <cellStyleXfs count="2">
    <xf numFmtId="0" fontId="0" fillId="0" borderId="0"/>
    <xf numFmtId="0" fontId="37" fillId="0" borderId="0" applyNumberFormat="0" applyFill="0" applyBorder="0" applyAlignment="0" applyProtection="0"/>
  </cellStyleXfs>
  <cellXfs count="260">
    <xf numFmtId="0" fontId="0" fillId="0" borderId="0" xfId="0"/>
    <xf numFmtId="0" fontId="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7" fillId="0" borderId="0" xfId="0" applyFont="1" applyAlignment="1"/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2" borderId="0" xfId="0" applyFont="1" applyFill="1" applyAlignment="1" applyProtection="1">
      <alignment horizontal="left" vertical="center"/>
    </xf>
    <xf numFmtId="0" fontId="12" fillId="2" borderId="0" xfId="0" applyFont="1" applyFill="1" applyAlignment="1" applyProtection="1">
      <alignment vertical="center"/>
    </xf>
    <xf numFmtId="0" fontId="13" fillId="2" borderId="0" xfId="0" applyFont="1" applyFill="1" applyAlignment="1" applyProtection="1">
      <alignment horizontal="left" vertical="center"/>
    </xf>
    <xf numFmtId="0" fontId="14" fillId="2" borderId="0" xfId="1" applyFont="1" applyFill="1" applyAlignment="1" applyProtection="1">
      <alignment vertical="center"/>
    </xf>
    <xf numFmtId="0" fontId="0" fillId="2" borderId="0" xfId="0" applyFill="1"/>
    <xf numFmtId="0" fontId="11" fillId="2" borderId="0" xfId="0" applyFont="1" applyFill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5" fillId="3" borderId="0" xfId="0" applyFont="1" applyFill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16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left" vertical="center"/>
    </xf>
    <xf numFmtId="0" fontId="0" fillId="0" borderId="5" xfId="0" applyBorder="1"/>
    <xf numFmtId="0" fontId="17" fillId="0" borderId="0" xfId="0" applyFont="1" applyAlignment="1">
      <alignment horizontal="left" vertical="center"/>
    </xf>
    <xf numFmtId="0" fontId="0" fillId="0" borderId="0" xfId="0" applyBorder="1"/>
    <xf numFmtId="0" fontId="18" fillId="0" borderId="0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center"/>
    </xf>
    <xf numFmtId="0" fontId="19" fillId="0" borderId="0" xfId="0" applyFont="1" applyAlignment="1">
      <alignment horizontal="left" vertical="center" wrapText="1"/>
    </xf>
    <xf numFmtId="0" fontId="3" fillId="0" borderId="0" xfId="0" applyFont="1" applyBorder="1" applyAlignment="1">
      <alignment horizontal="left" vertical="top"/>
    </xf>
    <xf numFmtId="0" fontId="3" fillId="0" borderId="0" xfId="0" applyFont="1" applyBorder="1" applyAlignment="1">
      <alignment horizontal="left" vertical="top" wrapText="1"/>
    </xf>
    <xf numFmtId="0" fontId="19" fillId="0" borderId="0" xfId="0" applyFont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2" fillId="4" borderId="0" xfId="0" applyFont="1" applyFill="1" applyBorder="1" applyAlignment="1" applyProtection="1">
      <alignment horizontal="left" vertical="center"/>
      <protection locked="0"/>
    </xf>
    <xf numFmtId="49" fontId="2" fillId="4" borderId="0" xfId="0" applyNumberFormat="1" applyFont="1" applyFill="1" applyBorder="1" applyAlignment="1" applyProtection="1">
      <alignment horizontal="left" vertical="center"/>
      <protection locked="0"/>
    </xf>
    <xf numFmtId="49" fontId="2" fillId="0" borderId="0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 wrapText="1"/>
    </xf>
    <xf numFmtId="0" fontId="0" fillId="0" borderId="6" xfId="0" applyBorder="1"/>
    <xf numFmtId="0" fontId="20" fillId="0" borderId="0" xfId="0" applyFont="1" applyBorder="1" applyAlignment="1">
      <alignment horizontal="left" vertical="center"/>
    </xf>
    <xf numFmtId="4" fontId="12" fillId="0" borderId="0" xfId="0" applyNumberFormat="1" applyFont="1" applyBorder="1" applyAlignment="1">
      <alignment vertical="center"/>
    </xf>
    <xf numFmtId="0" fontId="0" fillId="0" borderId="4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21" fillId="0" borderId="7" xfId="0" applyFont="1" applyBorder="1" applyAlignment="1">
      <alignment horizontal="left" vertical="center"/>
    </xf>
    <xf numFmtId="0" fontId="0" fillId="0" borderId="7" xfId="0" applyFont="1" applyBorder="1" applyAlignment="1">
      <alignment vertical="center"/>
    </xf>
    <xf numFmtId="4" fontId="21" fillId="0" borderId="7" xfId="0" applyNumberFormat="1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left" vertical="center"/>
    </xf>
    <xf numFmtId="164" fontId="1" fillId="0" borderId="0" xfId="0" applyNumberFormat="1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4" fontId="19" fillId="0" borderId="0" xfId="0" applyNumberFormat="1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0" fillId="5" borderId="0" xfId="0" applyFont="1" applyFill="1" applyBorder="1" applyAlignment="1">
      <alignment vertical="center"/>
    </xf>
    <xf numFmtId="0" fontId="3" fillId="5" borderId="8" xfId="0" applyFont="1" applyFill="1" applyBorder="1" applyAlignment="1">
      <alignment horizontal="left" vertical="center"/>
    </xf>
    <xf numFmtId="0" fontId="0" fillId="5" borderId="9" xfId="0" applyFont="1" applyFill="1" applyBorder="1" applyAlignment="1">
      <alignment vertical="center"/>
    </xf>
    <xf numFmtId="0" fontId="3" fillId="5" borderId="9" xfId="0" applyFont="1" applyFill="1" applyBorder="1" applyAlignment="1">
      <alignment horizontal="center" vertical="center"/>
    </xf>
    <xf numFmtId="0" fontId="3" fillId="5" borderId="9" xfId="0" applyFont="1" applyFill="1" applyBorder="1" applyAlignment="1">
      <alignment horizontal="left" vertical="center"/>
    </xf>
    <xf numFmtId="4" fontId="3" fillId="5" borderId="9" xfId="0" applyNumberFormat="1" applyFont="1" applyFill="1" applyBorder="1" applyAlignment="1">
      <alignment vertical="center"/>
    </xf>
    <xf numFmtId="0" fontId="0" fillId="5" borderId="10" xfId="0" applyFont="1" applyFill="1" applyBorder="1" applyAlignment="1">
      <alignment vertical="center"/>
    </xf>
    <xf numFmtId="0" fontId="22" fillId="0" borderId="11" xfId="0" applyFont="1" applyBorder="1" applyAlignment="1">
      <alignment horizontal="left"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0" fillId="0" borderId="14" xfId="0" applyBorder="1"/>
    <xf numFmtId="0" fontId="0" fillId="0" borderId="15" xfId="0" applyBorder="1"/>
    <xf numFmtId="0" fontId="23" fillId="0" borderId="16" xfId="0" applyFont="1" applyBorder="1" applyAlignment="1">
      <alignment horizontal="left" vertical="center"/>
    </xf>
    <xf numFmtId="0" fontId="0" fillId="0" borderId="17" xfId="0" applyFont="1" applyBorder="1" applyAlignment="1">
      <alignment vertical="center"/>
    </xf>
    <xf numFmtId="0" fontId="23" fillId="0" borderId="17" xfId="0" applyFont="1" applyBorder="1" applyAlignment="1">
      <alignment horizontal="left" vertical="center"/>
    </xf>
    <xf numFmtId="0" fontId="0" fillId="0" borderId="18" xfId="0" applyFont="1" applyBorder="1" applyAlignment="1">
      <alignment vertical="center"/>
    </xf>
    <xf numFmtId="0" fontId="0" fillId="0" borderId="19" xfId="0" applyFont="1" applyBorder="1" applyAlignment="1">
      <alignment vertical="center"/>
    </xf>
    <xf numFmtId="0" fontId="0" fillId="0" borderId="20" xfId="0" applyFont="1" applyBorder="1" applyAlignment="1">
      <alignment vertical="center"/>
    </xf>
    <xf numFmtId="0" fontId="0" fillId="0" borderId="21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wrapText="1"/>
    </xf>
    <xf numFmtId="0" fontId="3" fillId="0" borderId="5" xfId="0" applyFont="1" applyBorder="1" applyAlignment="1">
      <alignment vertical="center"/>
    </xf>
    <xf numFmtId="0" fontId="24" fillId="0" borderId="0" xfId="0" applyFont="1" applyBorder="1" applyAlignment="1">
      <alignment vertical="center"/>
    </xf>
    <xf numFmtId="165" fontId="2" fillId="0" borderId="0" xfId="0" applyNumberFormat="1" applyFont="1" applyBorder="1" applyAlignment="1">
      <alignment horizontal="left" vertical="center"/>
    </xf>
    <xf numFmtId="0" fontId="25" fillId="0" borderId="11" xfId="0" applyFont="1" applyBorder="1" applyAlignment="1">
      <alignment horizontal="center" vertical="center"/>
    </xf>
    <xf numFmtId="0" fontId="25" fillId="0" borderId="12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0" fillId="0" borderId="15" xfId="0" applyFont="1" applyBorder="1" applyAlignment="1">
      <alignment vertical="center"/>
    </xf>
    <xf numFmtId="0" fontId="2" fillId="6" borderId="8" xfId="0" applyFont="1" applyFill="1" applyBorder="1" applyAlignment="1">
      <alignment horizontal="center" vertical="center"/>
    </xf>
    <xf numFmtId="0" fontId="2" fillId="6" borderId="9" xfId="0" applyFont="1" applyFill="1" applyBorder="1" applyAlignment="1">
      <alignment horizontal="left" vertical="center"/>
    </xf>
    <xf numFmtId="0" fontId="0" fillId="6" borderId="9" xfId="0" applyFont="1" applyFill="1" applyBorder="1" applyAlignment="1">
      <alignment vertical="center"/>
    </xf>
    <xf numFmtId="0" fontId="2" fillId="6" borderId="9" xfId="0" applyFont="1" applyFill="1" applyBorder="1" applyAlignment="1">
      <alignment horizontal="center" vertical="center"/>
    </xf>
    <xf numFmtId="0" fontId="2" fillId="6" borderId="10" xfId="0" applyFont="1" applyFill="1" applyBorder="1" applyAlignment="1">
      <alignment horizontal="left" vertical="center"/>
    </xf>
    <xf numFmtId="0" fontId="18" fillId="0" borderId="22" xfId="0" applyFont="1" applyBorder="1" applyAlignment="1">
      <alignment horizontal="center" vertical="center" wrapText="1"/>
    </xf>
    <xf numFmtId="0" fontId="18" fillId="0" borderId="23" xfId="0" applyFont="1" applyBorder="1" applyAlignment="1">
      <alignment horizontal="center" vertical="center" wrapText="1"/>
    </xf>
    <xf numFmtId="0" fontId="18" fillId="0" borderId="24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26" fillId="0" borderId="0" xfId="0" applyFont="1" applyBorder="1" applyAlignment="1">
      <alignment horizontal="left" vertical="center"/>
    </xf>
    <xf numFmtId="0" fontId="26" fillId="0" borderId="0" xfId="0" applyFont="1" applyBorder="1" applyAlignment="1">
      <alignment vertical="center"/>
    </xf>
    <xf numFmtId="4" fontId="26" fillId="0" borderId="0" xfId="0" applyNumberFormat="1" applyFont="1" applyBorder="1" applyAlignment="1">
      <alignment horizontal="right" vertical="center"/>
    </xf>
    <xf numFmtId="4" fontId="26" fillId="0" borderId="0" xfId="0" applyNumberFormat="1" applyFont="1" applyBorder="1" applyAlignment="1">
      <alignment vertical="center"/>
    </xf>
    <xf numFmtId="4" fontId="25" fillId="0" borderId="14" xfId="0" applyNumberFormat="1" applyFont="1" applyBorder="1" applyAlignment="1">
      <alignment vertical="center"/>
    </xf>
    <xf numFmtId="4" fontId="25" fillId="0" borderId="0" xfId="0" applyNumberFormat="1" applyFont="1" applyBorder="1" applyAlignment="1">
      <alignment vertical="center"/>
    </xf>
    <xf numFmtId="166" fontId="25" fillId="0" borderId="0" xfId="0" applyNumberFormat="1" applyFont="1" applyBorder="1" applyAlignment="1">
      <alignment vertical="center"/>
    </xf>
    <xf numFmtId="4" fontId="25" fillId="0" borderId="15" xfId="0" applyNumberFormat="1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27" fillId="0" borderId="0" xfId="1" applyFont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28" fillId="0" borderId="0" xfId="0" applyFont="1" applyBorder="1" applyAlignment="1">
      <alignment horizontal="left" vertical="center" wrapText="1"/>
    </xf>
    <xf numFmtId="0" fontId="29" fillId="0" borderId="0" xfId="0" applyFont="1" applyBorder="1" applyAlignment="1">
      <alignment vertical="center"/>
    </xf>
    <xf numFmtId="4" fontId="29" fillId="0" borderId="0" xfId="0" applyNumberFormat="1" applyFont="1" applyBorder="1" applyAlignment="1">
      <alignment vertical="center"/>
    </xf>
    <xf numFmtId="0" fontId="4" fillId="0" borderId="5" xfId="0" applyFont="1" applyBorder="1" applyAlignment="1">
      <alignment vertical="center"/>
    </xf>
    <xf numFmtId="4" fontId="30" fillId="0" borderId="16" xfId="0" applyNumberFormat="1" applyFont="1" applyBorder="1" applyAlignment="1">
      <alignment vertical="center"/>
    </xf>
    <xf numFmtId="4" fontId="30" fillId="0" borderId="17" xfId="0" applyNumberFormat="1" applyFont="1" applyBorder="1" applyAlignment="1">
      <alignment vertical="center"/>
    </xf>
    <xf numFmtId="166" fontId="30" fillId="0" borderId="17" xfId="0" applyNumberFormat="1" applyFont="1" applyBorder="1" applyAlignment="1">
      <alignment vertical="center"/>
    </xf>
    <xf numFmtId="4" fontId="30" fillId="0" borderId="18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4" fontId="6" fillId="4" borderId="0" xfId="0" applyNumberFormat="1" applyFont="1" applyFill="1" applyBorder="1" applyAlignment="1" applyProtection="1">
      <alignment vertical="center"/>
      <protection locked="0"/>
    </xf>
    <xf numFmtId="4" fontId="6" fillId="0" borderId="0" xfId="0" applyNumberFormat="1" applyFont="1" applyBorder="1" applyAlignment="1">
      <alignment vertical="center"/>
    </xf>
    <xf numFmtId="164" fontId="23" fillId="4" borderId="11" xfId="0" applyNumberFormat="1" applyFont="1" applyFill="1" applyBorder="1" applyAlignment="1" applyProtection="1">
      <alignment horizontal="center" vertical="center"/>
      <protection locked="0"/>
    </xf>
    <xf numFmtId="0" fontId="23" fillId="4" borderId="12" xfId="0" applyFont="1" applyFill="1" applyBorder="1" applyAlignment="1" applyProtection="1">
      <alignment horizontal="center" vertical="center"/>
      <protection locked="0"/>
    </xf>
    <xf numFmtId="4" fontId="23" fillId="0" borderId="13" xfId="0" applyNumberFormat="1" applyFont="1" applyBorder="1" applyAlignment="1">
      <alignment vertical="center"/>
    </xf>
    <xf numFmtId="4" fontId="0" fillId="0" borderId="0" xfId="0" applyNumberFormat="1" applyFont="1" applyAlignment="1">
      <alignment vertical="center"/>
    </xf>
    <xf numFmtId="0" fontId="6" fillId="4" borderId="0" xfId="0" applyFont="1" applyFill="1" applyBorder="1" applyAlignment="1" applyProtection="1">
      <alignment horizontal="left" vertical="center"/>
      <protection locked="0"/>
    </xf>
    <xf numFmtId="164" fontId="23" fillId="4" borderId="14" xfId="0" applyNumberFormat="1" applyFont="1" applyFill="1" applyBorder="1" applyAlignment="1" applyProtection="1">
      <alignment horizontal="center" vertical="center"/>
      <protection locked="0"/>
    </xf>
    <xf numFmtId="0" fontId="23" fillId="4" borderId="0" xfId="0" applyFont="1" applyFill="1" applyBorder="1" applyAlignment="1" applyProtection="1">
      <alignment horizontal="center" vertical="center"/>
      <protection locked="0"/>
    </xf>
    <xf numFmtId="4" fontId="23" fillId="0" borderId="15" xfId="0" applyNumberFormat="1" applyFont="1" applyBorder="1" applyAlignment="1">
      <alignment vertical="center"/>
    </xf>
    <xf numFmtId="164" fontId="23" fillId="4" borderId="16" xfId="0" applyNumberFormat="1" applyFont="1" applyFill="1" applyBorder="1" applyAlignment="1" applyProtection="1">
      <alignment horizontal="center" vertical="center"/>
      <protection locked="0"/>
    </xf>
    <xf numFmtId="0" fontId="23" fillId="4" borderId="17" xfId="0" applyFont="1" applyFill="1" applyBorder="1" applyAlignment="1" applyProtection="1">
      <alignment horizontal="center" vertical="center"/>
      <protection locked="0"/>
    </xf>
    <xf numFmtId="4" fontId="23" fillId="0" borderId="18" xfId="0" applyNumberFormat="1" applyFont="1" applyBorder="1" applyAlignment="1">
      <alignment vertical="center"/>
    </xf>
    <xf numFmtId="0" fontId="26" fillId="6" borderId="0" xfId="0" applyFont="1" applyFill="1" applyBorder="1" applyAlignment="1">
      <alignment horizontal="left" vertical="center"/>
    </xf>
    <xf numFmtId="0" fontId="0" fillId="6" borderId="0" xfId="0" applyFont="1" applyFill="1" applyBorder="1" applyAlignment="1">
      <alignment vertical="center"/>
    </xf>
    <xf numFmtId="4" fontId="26" fillId="6" borderId="0" xfId="0" applyNumberFormat="1" applyFont="1" applyFill="1" applyBorder="1" applyAlignment="1">
      <alignment vertical="center"/>
    </xf>
    <xf numFmtId="0" fontId="0" fillId="2" borderId="0" xfId="0" applyFill="1" applyProtection="1"/>
    <xf numFmtId="0" fontId="14" fillId="2" borderId="0" xfId="1" applyFont="1" applyFill="1" applyAlignment="1" applyProtection="1">
      <alignment horizontal="center" vertical="center"/>
    </xf>
    <xf numFmtId="165" fontId="2" fillId="4" borderId="0" xfId="0" applyNumberFormat="1" applyFont="1" applyFill="1" applyBorder="1" applyAlignment="1" applyProtection="1">
      <alignment horizontal="left" vertical="center"/>
      <protection locked="0"/>
    </xf>
    <xf numFmtId="0" fontId="2" fillId="4" borderId="0" xfId="0" applyFont="1" applyFill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4" fontId="21" fillId="0" borderId="0" xfId="0" applyNumberFormat="1" applyFont="1" applyBorder="1" applyAlignment="1">
      <alignment vertical="center"/>
    </xf>
    <xf numFmtId="0" fontId="1" fillId="0" borderId="0" xfId="0" applyFont="1" applyBorder="1" applyAlignment="1">
      <alignment horizontal="right" vertical="center"/>
    </xf>
    <xf numFmtId="4" fontId="1" fillId="0" borderId="0" xfId="0" applyNumberFormat="1" applyFont="1" applyBorder="1" applyAlignment="1">
      <alignment vertical="center"/>
    </xf>
    <xf numFmtId="0" fontId="3" fillId="6" borderId="8" xfId="0" applyFont="1" applyFill="1" applyBorder="1" applyAlignment="1">
      <alignment horizontal="left" vertical="center"/>
    </xf>
    <xf numFmtId="0" fontId="3" fillId="6" borderId="9" xfId="0" applyFont="1" applyFill="1" applyBorder="1" applyAlignment="1">
      <alignment horizontal="right" vertical="center"/>
    </xf>
    <xf numFmtId="0" fontId="3" fillId="6" borderId="9" xfId="0" applyFont="1" applyFill="1" applyBorder="1" applyAlignment="1">
      <alignment horizontal="center" vertical="center"/>
    </xf>
    <xf numFmtId="4" fontId="3" fillId="6" borderId="9" xfId="0" applyNumberFormat="1" applyFont="1" applyFill="1" applyBorder="1" applyAlignment="1">
      <alignment vertical="center"/>
    </xf>
    <xf numFmtId="4" fontId="3" fillId="6" borderId="10" xfId="0" applyNumberFormat="1" applyFont="1" applyFill="1" applyBorder="1" applyAlignment="1">
      <alignment vertical="center"/>
    </xf>
    <xf numFmtId="0" fontId="2" fillId="6" borderId="0" xfId="0" applyFont="1" applyFill="1" applyBorder="1" applyAlignment="1">
      <alignment horizontal="center" vertical="center"/>
    </xf>
    <xf numFmtId="0" fontId="31" fillId="0" borderId="0" xfId="0" applyFont="1" applyBorder="1" applyAlignment="1">
      <alignment horizontal="left" vertical="center"/>
    </xf>
    <xf numFmtId="4" fontId="31" fillId="0" borderId="0" xfId="0" applyNumberFormat="1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4" fontId="5" fillId="0" borderId="0" xfId="0" applyNumberFormat="1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4" fontId="32" fillId="0" borderId="0" xfId="0" applyNumberFormat="1" applyFont="1" applyBorder="1" applyAlignment="1">
      <alignment vertical="center"/>
    </xf>
    <xf numFmtId="0" fontId="0" fillId="0" borderId="25" xfId="0" applyFont="1" applyBorder="1" applyAlignment="1">
      <alignment vertical="center"/>
    </xf>
    <xf numFmtId="0" fontId="18" fillId="0" borderId="25" xfId="0" applyFont="1" applyBorder="1" applyAlignment="1">
      <alignment horizontal="center" vertical="center"/>
    </xf>
    <xf numFmtId="0" fontId="0" fillId="0" borderId="4" xfId="0" applyFont="1" applyBorder="1" applyAlignment="1" applyProtection="1">
      <alignment vertical="center"/>
      <protection locked="0"/>
    </xf>
    <xf numFmtId="0" fontId="0" fillId="0" borderId="0" xfId="0" applyFont="1" applyBorder="1" applyAlignment="1" applyProtection="1">
      <alignment vertical="center"/>
      <protection locked="0"/>
    </xf>
    <xf numFmtId="0" fontId="6" fillId="0" borderId="0" xfId="0" applyFont="1" applyBorder="1" applyAlignment="1" applyProtection="1">
      <alignment horizontal="left" vertical="center"/>
      <protection locked="0"/>
    </xf>
    <xf numFmtId="4" fontId="6" fillId="0" borderId="0" xfId="0" applyNumberFormat="1" applyFont="1" applyBorder="1" applyAlignment="1" applyProtection="1">
      <alignment vertical="center"/>
      <protection locked="0"/>
    </xf>
    <xf numFmtId="0" fontId="0" fillId="0" borderId="5" xfId="0" applyFont="1" applyBorder="1" applyAlignment="1" applyProtection="1">
      <alignment vertical="center"/>
      <protection locked="0"/>
    </xf>
    <xf numFmtId="0" fontId="0" fillId="0" borderId="0" xfId="0" applyFont="1" applyAlignment="1" applyProtection="1">
      <alignment vertical="center"/>
      <protection locked="0"/>
    </xf>
    <xf numFmtId="0" fontId="0" fillId="0" borderId="14" xfId="0" applyFont="1" applyBorder="1" applyAlignment="1" applyProtection="1">
      <alignment vertical="center"/>
      <protection locked="0"/>
    </xf>
    <xf numFmtId="0" fontId="23" fillId="0" borderId="15" xfId="0" applyFont="1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left" vertical="center"/>
      <protection locked="0"/>
    </xf>
    <xf numFmtId="4" fontId="0" fillId="0" borderId="0" xfId="0" applyNumberFormat="1" applyFont="1" applyAlignment="1" applyProtection="1">
      <alignment vertical="center"/>
      <protection locked="0"/>
    </xf>
    <xf numFmtId="0" fontId="0" fillId="0" borderId="16" xfId="0" applyFont="1" applyBorder="1" applyAlignment="1" applyProtection="1">
      <alignment vertical="center"/>
      <protection locked="0"/>
    </xf>
    <xf numFmtId="0" fontId="23" fillId="0" borderId="18" xfId="0" applyFont="1" applyBorder="1" applyAlignment="1" applyProtection="1">
      <alignment horizontal="center" vertical="center"/>
      <protection locked="0"/>
    </xf>
    <xf numFmtId="0" fontId="0" fillId="0" borderId="4" xfId="0" applyFont="1" applyBorder="1" applyAlignment="1">
      <alignment horizontal="center" vertical="center" wrapText="1"/>
    </xf>
    <xf numFmtId="0" fontId="2" fillId="6" borderId="22" xfId="0" applyFont="1" applyFill="1" applyBorder="1" applyAlignment="1">
      <alignment horizontal="center" vertical="center" wrapText="1"/>
    </xf>
    <xf numFmtId="0" fontId="2" fillId="6" borderId="23" xfId="0" applyFont="1" applyFill="1" applyBorder="1" applyAlignment="1">
      <alignment horizontal="center" vertical="center" wrapText="1"/>
    </xf>
    <xf numFmtId="0" fontId="2" fillId="6" borderId="24" xfId="0" applyFont="1" applyFill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4" fontId="26" fillId="0" borderId="12" xfId="0" applyNumberFormat="1" applyFont="1" applyBorder="1" applyAlignment="1"/>
    <xf numFmtId="4" fontId="3" fillId="0" borderId="12" xfId="0" applyNumberFormat="1" applyFont="1" applyBorder="1" applyAlignment="1">
      <alignment vertical="center"/>
    </xf>
    <xf numFmtId="166" fontId="33" fillId="0" borderId="12" xfId="0" applyNumberFormat="1" applyFont="1" applyBorder="1" applyAlignment="1"/>
    <xf numFmtId="166" fontId="33" fillId="0" borderId="13" xfId="0" applyNumberFormat="1" applyFont="1" applyBorder="1" applyAlignment="1"/>
    <xf numFmtId="4" fontId="34" fillId="0" borderId="0" xfId="0" applyNumberFormat="1" applyFont="1" applyAlignment="1">
      <alignment vertical="center"/>
    </xf>
    <xf numFmtId="0" fontId="7" fillId="0" borderId="4" xfId="0" applyFont="1" applyBorder="1" applyAlignment="1"/>
    <xf numFmtId="0" fontId="7" fillId="0" borderId="0" xfId="0" applyFont="1" applyBorder="1" applyAlignment="1"/>
    <xf numFmtId="0" fontId="5" fillId="0" borderId="0" xfId="0" applyFont="1" applyBorder="1" applyAlignment="1">
      <alignment horizontal="left"/>
    </xf>
    <xf numFmtId="4" fontId="5" fillId="0" borderId="0" xfId="0" applyNumberFormat="1" applyFont="1" applyBorder="1" applyAlignment="1"/>
    <xf numFmtId="0" fontId="7" fillId="0" borderId="5" xfId="0" applyFont="1" applyBorder="1" applyAlignment="1"/>
    <xf numFmtId="0" fontId="7" fillId="0" borderId="14" xfId="0" applyFont="1" applyBorder="1" applyAlignment="1"/>
    <xf numFmtId="166" fontId="7" fillId="0" borderId="0" xfId="0" applyNumberFormat="1" applyFont="1" applyBorder="1" applyAlignment="1"/>
    <xf numFmtId="166" fontId="7" fillId="0" borderId="15" xfId="0" applyNumberFormat="1" applyFont="1" applyBorder="1" applyAlignment="1"/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4" fontId="7" fillId="0" borderId="0" xfId="0" applyNumberFormat="1" applyFont="1" applyAlignment="1">
      <alignment vertical="center"/>
    </xf>
    <xf numFmtId="0" fontId="6" fillId="0" borderId="0" xfId="0" applyFont="1" applyBorder="1" applyAlignment="1">
      <alignment horizontal="left"/>
    </xf>
    <xf numFmtId="4" fontId="6" fillId="0" borderId="17" xfId="0" applyNumberFormat="1" applyFont="1" applyBorder="1" applyAlignment="1"/>
    <xf numFmtId="4" fontId="6" fillId="0" borderId="17" xfId="0" applyNumberFormat="1" applyFont="1" applyBorder="1" applyAlignment="1">
      <alignment vertical="center"/>
    </xf>
    <xf numFmtId="0" fontId="0" fillId="0" borderId="25" xfId="0" applyFont="1" applyBorder="1" applyAlignment="1" applyProtection="1">
      <alignment horizontal="center" vertical="center"/>
      <protection locked="0"/>
    </xf>
    <xf numFmtId="49" fontId="0" fillId="0" borderId="25" xfId="0" applyNumberFormat="1" applyFont="1" applyBorder="1" applyAlignment="1" applyProtection="1">
      <alignment horizontal="left" vertical="center" wrapText="1"/>
      <protection locked="0"/>
    </xf>
    <xf numFmtId="0" fontId="0" fillId="0" borderId="25" xfId="0" applyFont="1" applyBorder="1" applyAlignment="1" applyProtection="1">
      <alignment horizontal="left" vertical="center" wrapText="1"/>
      <protection locked="0"/>
    </xf>
    <xf numFmtId="0" fontId="0" fillId="0" borderId="25" xfId="0" applyFont="1" applyBorder="1" applyAlignment="1" applyProtection="1">
      <alignment horizontal="center" vertical="center" wrapText="1"/>
      <protection locked="0"/>
    </xf>
    <xf numFmtId="167" fontId="0" fillId="0" borderId="25" xfId="0" applyNumberFormat="1" applyFont="1" applyBorder="1" applyAlignment="1" applyProtection="1">
      <alignment vertical="center"/>
      <protection locked="0"/>
    </xf>
    <xf numFmtId="4" fontId="0" fillId="4" borderId="25" xfId="0" applyNumberFormat="1" applyFont="1" applyFill="1" applyBorder="1" applyAlignment="1" applyProtection="1">
      <alignment vertical="center"/>
      <protection locked="0"/>
    </xf>
    <xf numFmtId="4" fontId="0" fillId="0" borderId="25" xfId="0" applyNumberFormat="1" applyFont="1" applyBorder="1" applyAlignment="1" applyProtection="1">
      <alignment vertical="center"/>
      <protection locked="0"/>
    </xf>
    <xf numFmtId="0" fontId="1" fillId="4" borderId="25" xfId="0" applyFont="1" applyFill="1" applyBorder="1" applyAlignment="1" applyProtection="1">
      <alignment horizontal="left" vertical="center"/>
      <protection locked="0"/>
    </xf>
    <xf numFmtId="166" fontId="1" fillId="0" borderId="0" xfId="0" applyNumberFormat="1" applyFont="1" applyBorder="1" applyAlignment="1">
      <alignment vertical="center"/>
    </xf>
    <xf numFmtId="166" fontId="1" fillId="0" borderId="15" xfId="0" applyNumberFormat="1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horizontal="left" vertical="center"/>
    </xf>
    <xf numFmtId="0" fontId="8" fillId="0" borderId="12" xfId="0" applyFont="1" applyBorder="1" applyAlignment="1">
      <alignment horizontal="left" vertical="center" wrapText="1"/>
    </xf>
    <xf numFmtId="0" fontId="8" fillId="0" borderId="12" xfId="0" applyFont="1" applyBorder="1" applyAlignment="1">
      <alignment vertical="center"/>
    </xf>
    <xf numFmtId="167" fontId="8" fillId="0" borderId="0" xfId="0" applyNumberFormat="1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8" fillId="0" borderId="14" xfId="0" applyFont="1" applyBorder="1" applyAlignment="1">
      <alignment vertical="center"/>
    </xf>
    <xf numFmtId="0" fontId="8" fillId="0" borderId="15" xfId="0" applyFont="1" applyBorder="1" applyAlignment="1">
      <alignment vertical="center"/>
    </xf>
    <xf numFmtId="0" fontId="8" fillId="0" borderId="0" xfId="0" applyFont="1" applyAlignment="1">
      <alignment horizontal="left" vertical="center"/>
    </xf>
    <xf numFmtId="0" fontId="35" fillId="0" borderId="12" xfId="0" applyFont="1" applyBorder="1" applyAlignment="1">
      <alignment vertical="center" wrapText="1"/>
    </xf>
    <xf numFmtId="0" fontId="0" fillId="0" borderId="14" xfId="0" applyFont="1" applyBorder="1" applyAlignment="1">
      <alignment vertical="center"/>
    </xf>
    <xf numFmtId="0" fontId="8" fillId="0" borderId="0" xfId="0" applyFont="1" applyBorder="1" applyAlignment="1">
      <alignment horizontal="left" vertical="center" wrapText="1"/>
    </xf>
    <xf numFmtId="0" fontId="36" fillId="0" borderId="25" xfId="0" applyFont="1" applyBorder="1" applyAlignment="1" applyProtection="1">
      <alignment horizontal="center" vertical="center"/>
      <protection locked="0"/>
    </xf>
    <xf numFmtId="49" fontId="36" fillId="0" borderId="25" xfId="0" applyNumberFormat="1" applyFont="1" applyBorder="1" applyAlignment="1" applyProtection="1">
      <alignment horizontal="left" vertical="center" wrapText="1"/>
      <protection locked="0"/>
    </xf>
    <xf numFmtId="0" fontId="36" fillId="0" borderId="25" xfId="0" applyFont="1" applyBorder="1" applyAlignment="1" applyProtection="1">
      <alignment horizontal="left" vertical="center" wrapText="1"/>
      <protection locked="0"/>
    </xf>
    <xf numFmtId="0" fontId="36" fillId="0" borderId="25" xfId="0" applyFont="1" applyBorder="1" applyAlignment="1" applyProtection="1">
      <alignment horizontal="center" vertical="center" wrapText="1"/>
      <protection locked="0"/>
    </xf>
    <xf numFmtId="167" fontId="36" fillId="0" borderId="25" xfId="0" applyNumberFormat="1" applyFont="1" applyBorder="1" applyAlignment="1" applyProtection="1">
      <alignment vertical="center"/>
      <protection locked="0"/>
    </xf>
    <xf numFmtId="4" fontId="36" fillId="4" borderId="25" xfId="0" applyNumberFormat="1" applyFont="1" applyFill="1" applyBorder="1" applyAlignment="1" applyProtection="1">
      <alignment vertical="center"/>
      <protection locked="0"/>
    </xf>
    <xf numFmtId="4" fontId="36" fillId="0" borderId="25" xfId="0" applyNumberFormat="1" applyFont="1" applyBorder="1" applyAlignment="1" applyProtection="1">
      <alignment vertical="center"/>
      <protection locked="0"/>
    </xf>
    <xf numFmtId="0" fontId="9" fillId="0" borderId="4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12" xfId="0" applyFont="1" applyBorder="1" applyAlignment="1">
      <alignment horizontal="left" vertical="center" wrapText="1"/>
    </xf>
    <xf numFmtId="0" fontId="9" fillId="0" borderId="12" xfId="0" applyFont="1" applyBorder="1" applyAlignment="1">
      <alignment vertical="center"/>
    </xf>
    <xf numFmtId="0" fontId="9" fillId="0" borderId="5" xfId="0" applyFont="1" applyBorder="1" applyAlignment="1">
      <alignment vertical="center"/>
    </xf>
    <xf numFmtId="0" fontId="9" fillId="0" borderId="14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9" fillId="0" borderId="0" xfId="0" applyFont="1" applyAlignment="1">
      <alignment horizontal="left" vertical="center"/>
    </xf>
    <xf numFmtId="0" fontId="10" fillId="0" borderId="4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 wrapText="1"/>
    </xf>
    <xf numFmtId="167" fontId="10" fillId="0" borderId="0" xfId="0" applyNumberFormat="1" applyFont="1" applyBorder="1" applyAlignment="1">
      <alignment vertical="center"/>
    </xf>
    <xf numFmtId="0" fontId="10" fillId="0" borderId="5" xfId="0" applyFont="1" applyBorder="1" applyAlignment="1">
      <alignment vertical="center"/>
    </xf>
    <xf numFmtId="0" fontId="10" fillId="0" borderId="14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4" fontId="6" fillId="0" borderId="23" xfId="0" applyNumberFormat="1" applyFont="1" applyBorder="1" applyAlignment="1"/>
    <xf numFmtId="4" fontId="6" fillId="0" borderId="23" xfId="0" applyNumberFormat="1" applyFont="1" applyBorder="1" applyAlignment="1">
      <alignment vertical="center"/>
    </xf>
    <xf numFmtId="4" fontId="5" fillId="0" borderId="12" xfId="0" applyNumberFormat="1" applyFont="1" applyBorder="1" applyAlignment="1"/>
    <xf numFmtId="4" fontId="5" fillId="0" borderId="12" xfId="0" applyNumberFormat="1" applyFont="1" applyBorder="1" applyAlignment="1">
      <alignment vertical="center"/>
    </xf>
    <xf numFmtId="0" fontId="0" fillId="0" borderId="16" xfId="0" applyFont="1" applyBorder="1" applyAlignment="1">
      <alignment vertical="center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styles" Target="styles.xml" /><Relationship Id="rId4" Type="http://schemas.openxmlformats.org/officeDocument/2006/relationships/theme" Target="theme/theme1.xml" /><Relationship Id="rId5" Type="http://schemas.openxmlformats.org/officeDocument/2006/relationships/calcChain" Target="calcChain.xml" /><Relationship Id="rId6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://www.pro-rozpocty.cz/software-a-data/kros-4-ocenovani-a-rizeni-stavebni-vyroby/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://www.pro-rozpocty.cz/software-a-data/kros-4-ocenovani-a-rizeni-stavebni-vyroby/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71145" cy="271145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drawing" Target="../drawings/drawing2.xml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>
      <pane activePane="bottomLeft" state="frozen" topLeftCell="A2" ySplit="1"/>
    </sheetView>
  </sheetViews>
  <cols>
    <col min="1" max="1" width="8.33" customWidth="1"/>
    <col min="2" max="2" width="1.67" customWidth="1"/>
    <col min="3" max="3" width="4.17" customWidth="1"/>
    <col min="4" max="4" width="2.5" customWidth="1"/>
    <col min="5" max="5" width="2.5" customWidth="1"/>
    <col min="6" max="6" width="2.5" customWidth="1"/>
    <col min="7" max="7" width="2.5" customWidth="1"/>
    <col min="8" max="8" width="2.5" customWidth="1"/>
    <col min="9" max="9" width="2.5" customWidth="1"/>
    <col min="10" max="10" width="2.5" customWidth="1"/>
    <col min="11" max="11" width="2.5" customWidth="1"/>
    <col min="12" max="12" width="2.5" customWidth="1"/>
    <col min="13" max="13" width="2.5" customWidth="1"/>
    <col min="14" max="14" width="2.5" customWidth="1"/>
    <col min="15" max="15" width="2.5" customWidth="1"/>
    <col min="16" max="16" width="2.5" customWidth="1"/>
    <col min="17" max="17" width="2.5" customWidth="1"/>
    <col min="18" max="18" width="2.5" customWidth="1"/>
    <col min="19" max="19" width="2.5" customWidth="1"/>
    <col min="20" max="20" width="2.5" customWidth="1"/>
    <col min="21" max="21" width="2.5" customWidth="1"/>
    <col min="22" max="22" width="2.5" customWidth="1"/>
    <col min="23" max="23" width="2.5" customWidth="1"/>
    <col min="24" max="24" width="2.5" customWidth="1"/>
    <col min="25" max="25" width="2.5" customWidth="1"/>
    <col min="26" max="26" width="2.5" customWidth="1"/>
    <col min="27" max="27" width="2.5" customWidth="1"/>
    <col min="28" max="28" width="2.5" customWidth="1"/>
    <col min="29" max="29" width="2.5" customWidth="1"/>
    <col min="30" max="30" width="2.5" customWidth="1"/>
    <col min="31" max="31" width="2.5" customWidth="1"/>
    <col min="32" max="32" width="2.5" customWidth="1"/>
    <col min="33" max="33" width="2.5" customWidth="1"/>
    <col min="34" max="34" width="3.33" customWidth="1"/>
    <col min="35" max="35" width="2.5" customWidth="1"/>
    <col min="36" max="36" width="2.5" customWidth="1"/>
    <col min="37" max="37" width="2.5" customWidth="1"/>
    <col min="38" max="38" width="8.33" customWidth="1"/>
    <col min="39" max="39" width="3.33" customWidth="1"/>
    <col min="40" max="40" width="13.33" customWidth="1"/>
    <col min="41" max="41" width="7.5" customWidth="1"/>
    <col min="42" max="42" width="4.17" customWidth="1"/>
    <col min="43" max="43" width="1.67" customWidth="1"/>
    <col min="44" max="44" width="13.67" customWidth="1"/>
    <col min="45" max="45" width="25.83" hidden="1" customWidth="1"/>
    <col min="46" max="46" width="25.83" hidden="1" customWidth="1"/>
    <col min="47" max="47" width="25" hidden="1" customWidth="1"/>
    <col min="48" max="48" width="21.67" hidden="1" customWidth="1"/>
    <col min="49" max="49" width="21.67" hidden="1" customWidth="1"/>
    <col min="50" max="50" width="21.67" hidden="1" customWidth="1"/>
    <col min="51" max="51" width="21.67" hidden="1" customWidth="1"/>
    <col min="52" max="52" width="21.67" hidden="1" customWidth="1"/>
    <col min="53" max="53" width="19.17" hidden="1" customWidth="1"/>
    <col min="54" max="54" width="25" hidden="1" customWidth="1"/>
    <col min="55" max="55" width="19.17" hidden="1" customWidth="1"/>
    <col min="56" max="56" width="19.17" hidden="1" customWidth="1"/>
    <col min="57" max="57" width="66.5" customWidth="1"/>
    <col min="71" max="71" width="9.33" hidden="1"/>
    <col min="72" max="72" width="9.33" hidden="1"/>
    <col min="73" max="73" width="9.33" hidden="1"/>
    <col min="74" max="74" width="9.33" hidden="1"/>
    <col min="75" max="75" width="9.33" hidden="1"/>
    <col min="76" max="76" width="9.33" hidden="1"/>
    <col min="77" max="77" width="9.33" hidden="1"/>
    <col min="78" max="78" width="9.33" hidden="1"/>
    <col min="79" max="79" width="9.33" hidden="1"/>
    <col min="80" max="80" width="9.33" hidden="1"/>
    <col min="81" max="81" width="9.33" hidden="1"/>
    <col min="82" max="82" width="9.33" hidden="1"/>
    <col min="83" max="83" width="9.33" hidden="1"/>
    <col min="84" max="84" width="9.33" hidden="1"/>
    <col min="85" max="85" width="9.33" hidden="1"/>
    <col min="86" max="86" width="9.33" hidden="1"/>
    <col min="87" max="87" width="9.33" hidden="1"/>
    <col min="88" max="88" width="9.33" hidden="1"/>
    <col min="89" max="89" width="9.33" hidden="1"/>
  </cols>
  <sheetData>
    <row r="1" ht="21.36" customHeight="1">
      <c r="A1" s="13" t="s">
        <v>0</v>
      </c>
      <c r="B1" s="14"/>
      <c r="C1" s="14"/>
      <c r="D1" s="15" t="s">
        <v>1</v>
      </c>
      <c r="E1" s="14"/>
      <c r="F1" s="14"/>
      <c r="G1" s="14"/>
      <c r="H1" s="14"/>
      <c r="I1" s="14"/>
      <c r="J1" s="14"/>
      <c r="K1" s="16" t="s">
        <v>2</v>
      </c>
      <c r="L1" s="16"/>
      <c r="M1" s="16"/>
      <c r="N1" s="16"/>
      <c r="O1" s="16"/>
      <c r="P1" s="16"/>
      <c r="Q1" s="16"/>
      <c r="R1" s="16"/>
      <c r="S1" s="16"/>
      <c r="T1" s="14"/>
      <c r="U1" s="14"/>
      <c r="V1" s="14"/>
      <c r="W1" s="16" t="s">
        <v>3</v>
      </c>
      <c r="X1" s="16"/>
      <c r="Y1" s="16"/>
      <c r="Z1" s="16"/>
      <c r="AA1" s="16"/>
      <c r="AB1" s="16"/>
      <c r="AC1" s="16"/>
      <c r="AD1" s="16"/>
      <c r="AE1" s="16"/>
      <c r="AF1" s="16"/>
      <c r="AG1" s="14"/>
      <c r="AH1" s="14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8" t="s">
        <v>4</v>
      </c>
      <c r="BB1" s="18" t="s">
        <v>5</v>
      </c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T1" s="19" t="s">
        <v>6</v>
      </c>
      <c r="BU1" s="19" t="s">
        <v>6</v>
      </c>
    </row>
    <row r="2" ht="36.96" customHeight="1">
      <c r="C2" s="20" t="s">
        <v>7</v>
      </c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  <c r="AO2" s="21"/>
      <c r="AP2" s="21"/>
      <c r="AR2" s="22" t="s">
        <v>8</v>
      </c>
      <c r="BS2" s="23" t="s">
        <v>9</v>
      </c>
      <c r="BT2" s="23" t="s">
        <v>10</v>
      </c>
    </row>
    <row r="3" ht="6.96" customHeight="1">
      <c r="B3" s="24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25"/>
      <c r="AP3" s="25"/>
      <c r="AQ3" s="26"/>
      <c r="BS3" s="23" t="s">
        <v>9</v>
      </c>
      <c r="BT3" s="23" t="s">
        <v>11</v>
      </c>
    </row>
    <row r="4" ht="36.96" customHeight="1">
      <c r="B4" s="27"/>
      <c r="C4" s="28" t="s">
        <v>12</v>
      </c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30"/>
      <c r="AS4" s="21" t="s">
        <v>13</v>
      </c>
      <c r="BE4" s="31" t="s">
        <v>14</v>
      </c>
      <c r="BS4" s="23" t="s">
        <v>15</v>
      </c>
    </row>
    <row r="5" ht="14.4" customHeight="1">
      <c r="B5" s="27"/>
      <c r="C5" s="32"/>
      <c r="D5" s="33" t="s">
        <v>16</v>
      </c>
      <c r="E5" s="32"/>
      <c r="F5" s="32"/>
      <c r="G5" s="32"/>
      <c r="H5" s="32"/>
      <c r="I5" s="32"/>
      <c r="J5" s="32"/>
      <c r="K5" s="34" t="s">
        <v>17</v>
      </c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  <c r="AI5" s="32"/>
      <c r="AJ5" s="32"/>
      <c r="AK5" s="32"/>
      <c r="AL5" s="32"/>
      <c r="AM5" s="32"/>
      <c r="AN5" s="32"/>
      <c r="AO5" s="32"/>
      <c r="AP5" s="32"/>
      <c r="AQ5" s="30"/>
      <c r="BE5" s="35" t="s">
        <v>18</v>
      </c>
      <c r="BS5" s="23" t="s">
        <v>9</v>
      </c>
    </row>
    <row r="6" ht="36.96" customHeight="1">
      <c r="B6" s="27"/>
      <c r="C6" s="32"/>
      <c r="D6" s="36" t="s">
        <v>19</v>
      </c>
      <c r="E6" s="32"/>
      <c r="F6" s="32"/>
      <c r="G6" s="32"/>
      <c r="H6" s="32"/>
      <c r="I6" s="32"/>
      <c r="J6" s="32"/>
      <c r="K6" s="37" t="s">
        <v>20</v>
      </c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32"/>
      <c r="AP6" s="32"/>
      <c r="AQ6" s="30"/>
      <c r="BE6" s="38"/>
      <c r="BS6" s="23" t="s">
        <v>9</v>
      </c>
    </row>
    <row r="7" ht="14.4" customHeight="1">
      <c r="B7" s="27"/>
      <c r="C7" s="32"/>
      <c r="D7" s="39" t="s">
        <v>21</v>
      </c>
      <c r="E7" s="32"/>
      <c r="F7" s="32"/>
      <c r="G7" s="32"/>
      <c r="H7" s="32"/>
      <c r="I7" s="32"/>
      <c r="J7" s="32"/>
      <c r="K7" s="34" t="s">
        <v>5</v>
      </c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32"/>
      <c r="AH7" s="32"/>
      <c r="AI7" s="32"/>
      <c r="AJ7" s="32"/>
      <c r="AK7" s="39" t="s">
        <v>22</v>
      </c>
      <c r="AL7" s="32"/>
      <c r="AM7" s="32"/>
      <c r="AN7" s="34" t="s">
        <v>5</v>
      </c>
      <c r="AO7" s="32"/>
      <c r="AP7" s="32"/>
      <c r="AQ7" s="30"/>
      <c r="BE7" s="38"/>
      <c r="BS7" s="23" t="s">
        <v>9</v>
      </c>
    </row>
    <row r="8" ht="14.4" customHeight="1">
      <c r="B8" s="27"/>
      <c r="C8" s="32"/>
      <c r="D8" s="39" t="s">
        <v>23</v>
      </c>
      <c r="E8" s="32"/>
      <c r="F8" s="32"/>
      <c r="G8" s="32"/>
      <c r="H8" s="32"/>
      <c r="I8" s="32"/>
      <c r="J8" s="32"/>
      <c r="K8" s="34" t="s">
        <v>24</v>
      </c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2"/>
      <c r="AI8" s="32"/>
      <c r="AJ8" s="32"/>
      <c r="AK8" s="39" t="s">
        <v>25</v>
      </c>
      <c r="AL8" s="32"/>
      <c r="AM8" s="32"/>
      <c r="AN8" s="40" t="s">
        <v>26</v>
      </c>
      <c r="AO8" s="32"/>
      <c r="AP8" s="32"/>
      <c r="AQ8" s="30"/>
      <c r="BE8" s="38"/>
      <c r="BS8" s="23" t="s">
        <v>9</v>
      </c>
    </row>
    <row r="9" ht="14.4" customHeight="1">
      <c r="B9" s="27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  <c r="AF9" s="32"/>
      <c r="AG9" s="32"/>
      <c r="AH9" s="32"/>
      <c r="AI9" s="32"/>
      <c r="AJ9" s="32"/>
      <c r="AK9" s="32"/>
      <c r="AL9" s="32"/>
      <c r="AM9" s="32"/>
      <c r="AN9" s="32"/>
      <c r="AO9" s="32"/>
      <c r="AP9" s="32"/>
      <c r="AQ9" s="30"/>
      <c r="BE9" s="38"/>
      <c r="BS9" s="23" t="s">
        <v>9</v>
      </c>
    </row>
    <row r="10" ht="14.4" customHeight="1">
      <c r="B10" s="27"/>
      <c r="C10" s="32"/>
      <c r="D10" s="39" t="s">
        <v>27</v>
      </c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2"/>
      <c r="AG10" s="32"/>
      <c r="AH10" s="32"/>
      <c r="AI10" s="32"/>
      <c r="AJ10" s="32"/>
      <c r="AK10" s="39" t="s">
        <v>28</v>
      </c>
      <c r="AL10" s="32"/>
      <c r="AM10" s="32"/>
      <c r="AN10" s="34" t="s">
        <v>29</v>
      </c>
      <c r="AO10" s="32"/>
      <c r="AP10" s="32"/>
      <c r="AQ10" s="30"/>
      <c r="BE10" s="38"/>
      <c r="BS10" s="23" t="s">
        <v>9</v>
      </c>
    </row>
    <row r="11" ht="18.48" customHeight="1">
      <c r="B11" s="27"/>
      <c r="C11" s="32"/>
      <c r="D11" s="32"/>
      <c r="E11" s="34" t="s">
        <v>30</v>
      </c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  <c r="AF11" s="32"/>
      <c r="AG11" s="32"/>
      <c r="AH11" s="32"/>
      <c r="AI11" s="32"/>
      <c r="AJ11" s="32"/>
      <c r="AK11" s="39" t="s">
        <v>31</v>
      </c>
      <c r="AL11" s="32"/>
      <c r="AM11" s="32"/>
      <c r="AN11" s="34" t="s">
        <v>5</v>
      </c>
      <c r="AO11" s="32"/>
      <c r="AP11" s="32"/>
      <c r="AQ11" s="30"/>
      <c r="BE11" s="38"/>
      <c r="BS11" s="23" t="s">
        <v>9</v>
      </c>
    </row>
    <row r="12" ht="6.96" customHeight="1">
      <c r="B12" s="27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  <c r="AG12" s="32"/>
      <c r="AH12" s="32"/>
      <c r="AI12" s="32"/>
      <c r="AJ12" s="32"/>
      <c r="AK12" s="32"/>
      <c r="AL12" s="32"/>
      <c r="AM12" s="32"/>
      <c r="AN12" s="32"/>
      <c r="AO12" s="32"/>
      <c r="AP12" s="32"/>
      <c r="AQ12" s="30"/>
      <c r="BE12" s="38"/>
      <c r="BS12" s="23" t="s">
        <v>9</v>
      </c>
    </row>
    <row r="13" ht="14.4" customHeight="1">
      <c r="B13" s="27"/>
      <c r="C13" s="32"/>
      <c r="D13" s="39" t="s">
        <v>32</v>
      </c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  <c r="AF13" s="32"/>
      <c r="AG13" s="32"/>
      <c r="AH13" s="32"/>
      <c r="AI13" s="32"/>
      <c r="AJ13" s="32"/>
      <c r="AK13" s="39" t="s">
        <v>28</v>
      </c>
      <c r="AL13" s="32"/>
      <c r="AM13" s="32"/>
      <c r="AN13" s="41" t="s">
        <v>33</v>
      </c>
      <c r="AO13" s="32"/>
      <c r="AP13" s="32"/>
      <c r="AQ13" s="30"/>
      <c r="BE13" s="38"/>
      <c r="BS13" s="23" t="s">
        <v>9</v>
      </c>
    </row>
    <row r="14">
      <c r="B14" s="27"/>
      <c r="C14" s="32"/>
      <c r="D14" s="32"/>
      <c r="E14" s="41" t="s">
        <v>33</v>
      </c>
      <c r="F14" s="42"/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  <c r="AC14" s="42"/>
      <c r="AD14" s="42"/>
      <c r="AE14" s="42"/>
      <c r="AF14" s="42"/>
      <c r="AG14" s="42"/>
      <c r="AH14" s="42"/>
      <c r="AI14" s="42"/>
      <c r="AJ14" s="42"/>
      <c r="AK14" s="39" t="s">
        <v>31</v>
      </c>
      <c r="AL14" s="32"/>
      <c r="AM14" s="32"/>
      <c r="AN14" s="41" t="s">
        <v>33</v>
      </c>
      <c r="AO14" s="32"/>
      <c r="AP14" s="32"/>
      <c r="AQ14" s="30"/>
      <c r="BE14" s="38"/>
      <c r="BS14" s="23" t="s">
        <v>9</v>
      </c>
    </row>
    <row r="15" ht="6.96" customHeight="1">
      <c r="B15" s="27"/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  <c r="AF15" s="32"/>
      <c r="AG15" s="32"/>
      <c r="AH15" s="32"/>
      <c r="AI15" s="32"/>
      <c r="AJ15" s="32"/>
      <c r="AK15" s="32"/>
      <c r="AL15" s="32"/>
      <c r="AM15" s="32"/>
      <c r="AN15" s="32"/>
      <c r="AO15" s="32"/>
      <c r="AP15" s="32"/>
      <c r="AQ15" s="30"/>
      <c r="BE15" s="38"/>
      <c r="BS15" s="23" t="s">
        <v>6</v>
      </c>
    </row>
    <row r="16" ht="14.4" customHeight="1">
      <c r="B16" s="27"/>
      <c r="C16" s="32"/>
      <c r="D16" s="39" t="s">
        <v>34</v>
      </c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  <c r="AF16" s="32"/>
      <c r="AG16" s="32"/>
      <c r="AH16" s="32"/>
      <c r="AI16" s="32"/>
      <c r="AJ16" s="32"/>
      <c r="AK16" s="39" t="s">
        <v>28</v>
      </c>
      <c r="AL16" s="32"/>
      <c r="AM16" s="32"/>
      <c r="AN16" s="34" t="s">
        <v>35</v>
      </c>
      <c r="AO16" s="32"/>
      <c r="AP16" s="32"/>
      <c r="AQ16" s="30"/>
      <c r="BE16" s="38"/>
      <c r="BS16" s="23" t="s">
        <v>6</v>
      </c>
    </row>
    <row r="17" ht="18.48" customHeight="1">
      <c r="B17" s="27"/>
      <c r="C17" s="32"/>
      <c r="D17" s="32"/>
      <c r="E17" s="34" t="s">
        <v>36</v>
      </c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9" t="s">
        <v>31</v>
      </c>
      <c r="AL17" s="32"/>
      <c r="AM17" s="32"/>
      <c r="AN17" s="34" t="s">
        <v>5</v>
      </c>
      <c r="AO17" s="32"/>
      <c r="AP17" s="32"/>
      <c r="AQ17" s="30"/>
      <c r="BE17" s="38"/>
      <c r="BS17" s="23" t="s">
        <v>37</v>
      </c>
    </row>
    <row r="18" ht="6.96" customHeight="1">
      <c r="B18" s="27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32"/>
      <c r="AG18" s="32"/>
      <c r="AH18" s="32"/>
      <c r="AI18" s="32"/>
      <c r="AJ18" s="32"/>
      <c r="AK18" s="32"/>
      <c r="AL18" s="32"/>
      <c r="AM18" s="32"/>
      <c r="AN18" s="32"/>
      <c r="AO18" s="32"/>
      <c r="AP18" s="32"/>
      <c r="AQ18" s="30"/>
      <c r="BE18" s="38"/>
      <c r="BS18" s="23" t="s">
        <v>9</v>
      </c>
    </row>
    <row r="19" ht="14.4" customHeight="1">
      <c r="B19" s="27"/>
      <c r="C19" s="32"/>
      <c r="D19" s="39" t="s">
        <v>38</v>
      </c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2"/>
      <c r="AG19" s="32"/>
      <c r="AH19" s="32"/>
      <c r="AI19" s="32"/>
      <c r="AJ19" s="32"/>
      <c r="AK19" s="39" t="s">
        <v>28</v>
      </c>
      <c r="AL19" s="32"/>
      <c r="AM19" s="32"/>
      <c r="AN19" s="34" t="s">
        <v>5</v>
      </c>
      <c r="AO19" s="32"/>
      <c r="AP19" s="32"/>
      <c r="AQ19" s="30"/>
      <c r="BE19" s="38"/>
      <c r="BS19" s="23" t="s">
        <v>9</v>
      </c>
    </row>
    <row r="20" ht="18.48" customHeight="1">
      <c r="B20" s="27"/>
      <c r="C20" s="32"/>
      <c r="D20" s="32"/>
      <c r="E20" s="34" t="s">
        <v>39</v>
      </c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  <c r="AF20" s="32"/>
      <c r="AG20" s="32"/>
      <c r="AH20" s="32"/>
      <c r="AI20" s="32"/>
      <c r="AJ20" s="32"/>
      <c r="AK20" s="39" t="s">
        <v>31</v>
      </c>
      <c r="AL20" s="32"/>
      <c r="AM20" s="32"/>
      <c r="AN20" s="34" t="s">
        <v>5</v>
      </c>
      <c r="AO20" s="32"/>
      <c r="AP20" s="32"/>
      <c r="AQ20" s="30"/>
      <c r="BE20" s="38"/>
    </row>
    <row r="21" ht="6.96" customHeight="1">
      <c r="B21" s="27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32"/>
      <c r="AI21" s="32"/>
      <c r="AJ21" s="32"/>
      <c r="AK21" s="32"/>
      <c r="AL21" s="32"/>
      <c r="AM21" s="32"/>
      <c r="AN21" s="32"/>
      <c r="AO21" s="32"/>
      <c r="AP21" s="32"/>
      <c r="AQ21" s="30"/>
      <c r="BE21" s="38"/>
    </row>
    <row r="22">
      <c r="B22" s="27"/>
      <c r="C22" s="32"/>
      <c r="D22" s="39" t="s">
        <v>40</v>
      </c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  <c r="AF22" s="32"/>
      <c r="AG22" s="32"/>
      <c r="AH22" s="32"/>
      <c r="AI22" s="32"/>
      <c r="AJ22" s="32"/>
      <c r="AK22" s="32"/>
      <c r="AL22" s="32"/>
      <c r="AM22" s="32"/>
      <c r="AN22" s="32"/>
      <c r="AO22" s="32"/>
      <c r="AP22" s="32"/>
      <c r="AQ22" s="30"/>
      <c r="BE22" s="38"/>
    </row>
    <row r="23" ht="16.5" customHeight="1">
      <c r="B23" s="27"/>
      <c r="C23" s="32"/>
      <c r="D23" s="32"/>
      <c r="E23" s="43" t="s">
        <v>5</v>
      </c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  <c r="Z23" s="43"/>
      <c r="AA23" s="43"/>
      <c r="AB23" s="43"/>
      <c r="AC23" s="43"/>
      <c r="AD23" s="43"/>
      <c r="AE23" s="43"/>
      <c r="AF23" s="43"/>
      <c r="AG23" s="43"/>
      <c r="AH23" s="43"/>
      <c r="AI23" s="43"/>
      <c r="AJ23" s="43"/>
      <c r="AK23" s="43"/>
      <c r="AL23" s="43"/>
      <c r="AM23" s="43"/>
      <c r="AN23" s="43"/>
      <c r="AO23" s="32"/>
      <c r="AP23" s="32"/>
      <c r="AQ23" s="30"/>
      <c r="BE23" s="38"/>
    </row>
    <row r="24" ht="6.96" customHeight="1">
      <c r="B24" s="27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  <c r="AF24" s="32"/>
      <c r="AG24" s="32"/>
      <c r="AH24" s="32"/>
      <c r="AI24" s="32"/>
      <c r="AJ24" s="32"/>
      <c r="AK24" s="32"/>
      <c r="AL24" s="32"/>
      <c r="AM24" s="32"/>
      <c r="AN24" s="32"/>
      <c r="AO24" s="32"/>
      <c r="AP24" s="32"/>
      <c r="AQ24" s="30"/>
      <c r="BE24" s="38"/>
    </row>
    <row r="25" ht="6.96" customHeight="1">
      <c r="B25" s="27"/>
      <c r="C25" s="32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44"/>
      <c r="P25" s="44"/>
      <c r="Q25" s="44"/>
      <c r="R25" s="44"/>
      <c r="S25" s="44"/>
      <c r="T25" s="44"/>
      <c r="U25" s="44"/>
      <c r="V25" s="44"/>
      <c r="W25" s="44"/>
      <c r="X25" s="44"/>
      <c r="Y25" s="44"/>
      <c r="Z25" s="44"/>
      <c r="AA25" s="44"/>
      <c r="AB25" s="44"/>
      <c r="AC25" s="44"/>
      <c r="AD25" s="44"/>
      <c r="AE25" s="44"/>
      <c r="AF25" s="44"/>
      <c r="AG25" s="44"/>
      <c r="AH25" s="44"/>
      <c r="AI25" s="44"/>
      <c r="AJ25" s="44"/>
      <c r="AK25" s="44"/>
      <c r="AL25" s="44"/>
      <c r="AM25" s="44"/>
      <c r="AN25" s="44"/>
      <c r="AO25" s="44"/>
      <c r="AP25" s="32"/>
      <c r="AQ25" s="30"/>
      <c r="BE25" s="38"/>
    </row>
    <row r="26" ht="14.4" customHeight="1">
      <c r="B26" s="27"/>
      <c r="C26" s="32"/>
      <c r="D26" s="45" t="s">
        <v>41</v>
      </c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46">
        <f>ROUND(AG87,2)</f>
        <v>0</v>
      </c>
      <c r="AL26" s="32"/>
      <c r="AM26" s="32"/>
      <c r="AN26" s="32"/>
      <c r="AO26" s="32"/>
      <c r="AP26" s="32"/>
      <c r="AQ26" s="30"/>
      <c r="BE26" s="38"/>
    </row>
    <row r="27" ht="14.4" customHeight="1">
      <c r="B27" s="27"/>
      <c r="C27" s="32"/>
      <c r="D27" s="45" t="s">
        <v>42</v>
      </c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46">
        <f>ROUND(AG90,2)</f>
        <v>0</v>
      </c>
      <c r="AL27" s="46"/>
      <c r="AM27" s="46"/>
      <c r="AN27" s="46"/>
      <c r="AO27" s="46"/>
      <c r="AP27" s="32"/>
      <c r="AQ27" s="30"/>
      <c r="BE27" s="38"/>
    </row>
    <row r="28" s="1" customFormat="1" ht="6.96" customHeight="1">
      <c r="B28" s="47"/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48"/>
      <c r="Z28" s="48"/>
      <c r="AA28" s="48"/>
      <c r="AB28" s="48"/>
      <c r="AC28" s="48"/>
      <c r="AD28" s="48"/>
      <c r="AE28" s="48"/>
      <c r="AF28" s="48"/>
      <c r="AG28" s="48"/>
      <c r="AH28" s="48"/>
      <c r="AI28" s="48"/>
      <c r="AJ28" s="48"/>
      <c r="AK28" s="48"/>
      <c r="AL28" s="48"/>
      <c r="AM28" s="48"/>
      <c r="AN28" s="48"/>
      <c r="AO28" s="48"/>
      <c r="AP28" s="48"/>
      <c r="AQ28" s="49"/>
      <c r="BE28" s="38"/>
    </row>
    <row r="29" s="1" customFormat="1" ht="25.92" customHeight="1">
      <c r="B29" s="47"/>
      <c r="C29" s="48"/>
      <c r="D29" s="50" t="s">
        <v>43</v>
      </c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2">
        <f>ROUND(AK26+AK27,2)</f>
        <v>0</v>
      </c>
      <c r="AL29" s="51"/>
      <c r="AM29" s="51"/>
      <c r="AN29" s="51"/>
      <c r="AO29" s="51"/>
      <c r="AP29" s="48"/>
      <c r="AQ29" s="49"/>
      <c r="BE29" s="38"/>
    </row>
    <row r="30" s="1" customFormat="1" ht="6.96" customHeight="1">
      <c r="B30" s="47"/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48"/>
      <c r="Z30" s="48"/>
      <c r="AA30" s="48"/>
      <c r="AB30" s="48"/>
      <c r="AC30" s="48"/>
      <c r="AD30" s="48"/>
      <c r="AE30" s="48"/>
      <c r="AF30" s="48"/>
      <c r="AG30" s="48"/>
      <c r="AH30" s="48"/>
      <c r="AI30" s="48"/>
      <c r="AJ30" s="48"/>
      <c r="AK30" s="48"/>
      <c r="AL30" s="48"/>
      <c r="AM30" s="48"/>
      <c r="AN30" s="48"/>
      <c r="AO30" s="48"/>
      <c r="AP30" s="48"/>
      <c r="AQ30" s="49"/>
      <c r="BE30" s="38"/>
    </row>
    <row r="31" s="2" customFormat="1" ht="14.4" customHeight="1">
      <c r="B31" s="53"/>
      <c r="C31" s="54"/>
      <c r="D31" s="55" t="s">
        <v>44</v>
      </c>
      <c r="E31" s="54"/>
      <c r="F31" s="55" t="s">
        <v>45</v>
      </c>
      <c r="G31" s="54"/>
      <c r="H31" s="54"/>
      <c r="I31" s="54"/>
      <c r="J31" s="54"/>
      <c r="K31" s="54"/>
      <c r="L31" s="56">
        <v>0.20999999999999999</v>
      </c>
      <c r="M31" s="54"/>
      <c r="N31" s="54"/>
      <c r="O31" s="54"/>
      <c r="P31" s="54"/>
      <c r="Q31" s="54"/>
      <c r="R31" s="54"/>
      <c r="S31" s="54"/>
      <c r="T31" s="57" t="s">
        <v>46</v>
      </c>
      <c r="U31" s="54"/>
      <c r="V31" s="54"/>
      <c r="W31" s="58">
        <f>ROUND(AZ87+SUM(CD91:CD95),2)</f>
        <v>0</v>
      </c>
      <c r="X31" s="54"/>
      <c r="Y31" s="54"/>
      <c r="Z31" s="54"/>
      <c r="AA31" s="54"/>
      <c r="AB31" s="54"/>
      <c r="AC31" s="54"/>
      <c r="AD31" s="54"/>
      <c r="AE31" s="54"/>
      <c r="AF31" s="54"/>
      <c r="AG31" s="54"/>
      <c r="AH31" s="54"/>
      <c r="AI31" s="54"/>
      <c r="AJ31" s="54"/>
      <c r="AK31" s="58">
        <f>ROUND(AV87+SUM(BY91:BY95),2)</f>
        <v>0</v>
      </c>
      <c r="AL31" s="54"/>
      <c r="AM31" s="54"/>
      <c r="AN31" s="54"/>
      <c r="AO31" s="54"/>
      <c r="AP31" s="54"/>
      <c r="AQ31" s="59"/>
      <c r="BE31" s="38"/>
    </row>
    <row r="32" s="2" customFormat="1" ht="14.4" customHeight="1">
      <c r="B32" s="53"/>
      <c r="C32" s="54"/>
      <c r="D32" s="54"/>
      <c r="E32" s="54"/>
      <c r="F32" s="55" t="s">
        <v>47</v>
      </c>
      <c r="G32" s="54"/>
      <c r="H32" s="54"/>
      <c r="I32" s="54"/>
      <c r="J32" s="54"/>
      <c r="K32" s="54"/>
      <c r="L32" s="56">
        <v>0.14999999999999999</v>
      </c>
      <c r="M32" s="54"/>
      <c r="N32" s="54"/>
      <c r="O32" s="54"/>
      <c r="P32" s="54"/>
      <c r="Q32" s="54"/>
      <c r="R32" s="54"/>
      <c r="S32" s="54"/>
      <c r="T32" s="57" t="s">
        <v>46</v>
      </c>
      <c r="U32" s="54"/>
      <c r="V32" s="54"/>
      <c r="W32" s="58">
        <f>ROUND(BA87+SUM(CE91:CE95),2)</f>
        <v>0</v>
      </c>
      <c r="X32" s="54"/>
      <c r="Y32" s="54"/>
      <c r="Z32" s="54"/>
      <c r="AA32" s="54"/>
      <c r="AB32" s="54"/>
      <c r="AC32" s="54"/>
      <c r="AD32" s="54"/>
      <c r="AE32" s="54"/>
      <c r="AF32" s="54"/>
      <c r="AG32" s="54"/>
      <c r="AH32" s="54"/>
      <c r="AI32" s="54"/>
      <c r="AJ32" s="54"/>
      <c r="AK32" s="58">
        <f>ROUND(AW87+SUM(BZ91:BZ95),2)</f>
        <v>0</v>
      </c>
      <c r="AL32" s="54"/>
      <c r="AM32" s="54"/>
      <c r="AN32" s="54"/>
      <c r="AO32" s="54"/>
      <c r="AP32" s="54"/>
      <c r="AQ32" s="59"/>
      <c r="BE32" s="38"/>
    </row>
    <row r="33" hidden="1" s="2" customFormat="1" ht="14.4" customHeight="1">
      <c r="B33" s="53"/>
      <c r="C33" s="54"/>
      <c r="D33" s="54"/>
      <c r="E33" s="54"/>
      <c r="F33" s="55" t="s">
        <v>48</v>
      </c>
      <c r="G33" s="54"/>
      <c r="H33" s="54"/>
      <c r="I33" s="54"/>
      <c r="J33" s="54"/>
      <c r="K33" s="54"/>
      <c r="L33" s="56">
        <v>0.20999999999999999</v>
      </c>
      <c r="M33" s="54"/>
      <c r="N33" s="54"/>
      <c r="O33" s="54"/>
      <c r="P33" s="54"/>
      <c r="Q33" s="54"/>
      <c r="R33" s="54"/>
      <c r="S33" s="54"/>
      <c r="T33" s="57" t="s">
        <v>46</v>
      </c>
      <c r="U33" s="54"/>
      <c r="V33" s="54"/>
      <c r="W33" s="58">
        <f>ROUND(BB87+SUM(CF91:CF95),2)</f>
        <v>0</v>
      </c>
      <c r="X33" s="54"/>
      <c r="Y33" s="54"/>
      <c r="Z33" s="54"/>
      <c r="AA33" s="54"/>
      <c r="AB33" s="54"/>
      <c r="AC33" s="54"/>
      <c r="AD33" s="54"/>
      <c r="AE33" s="54"/>
      <c r="AF33" s="54"/>
      <c r="AG33" s="54"/>
      <c r="AH33" s="54"/>
      <c r="AI33" s="54"/>
      <c r="AJ33" s="54"/>
      <c r="AK33" s="58">
        <v>0</v>
      </c>
      <c r="AL33" s="54"/>
      <c r="AM33" s="54"/>
      <c r="AN33" s="54"/>
      <c r="AO33" s="54"/>
      <c r="AP33" s="54"/>
      <c r="AQ33" s="59"/>
      <c r="BE33" s="38"/>
    </row>
    <row r="34" hidden="1" s="2" customFormat="1" ht="14.4" customHeight="1">
      <c r="B34" s="53"/>
      <c r="C34" s="54"/>
      <c r="D34" s="54"/>
      <c r="E34" s="54"/>
      <c r="F34" s="55" t="s">
        <v>49</v>
      </c>
      <c r="G34" s="54"/>
      <c r="H34" s="54"/>
      <c r="I34" s="54"/>
      <c r="J34" s="54"/>
      <c r="K34" s="54"/>
      <c r="L34" s="56">
        <v>0.14999999999999999</v>
      </c>
      <c r="M34" s="54"/>
      <c r="N34" s="54"/>
      <c r="O34" s="54"/>
      <c r="P34" s="54"/>
      <c r="Q34" s="54"/>
      <c r="R34" s="54"/>
      <c r="S34" s="54"/>
      <c r="T34" s="57" t="s">
        <v>46</v>
      </c>
      <c r="U34" s="54"/>
      <c r="V34" s="54"/>
      <c r="W34" s="58">
        <f>ROUND(BC87+SUM(CG91:CG95),2)</f>
        <v>0</v>
      </c>
      <c r="X34" s="54"/>
      <c r="Y34" s="54"/>
      <c r="Z34" s="54"/>
      <c r="AA34" s="54"/>
      <c r="AB34" s="54"/>
      <c r="AC34" s="54"/>
      <c r="AD34" s="54"/>
      <c r="AE34" s="54"/>
      <c r="AF34" s="54"/>
      <c r="AG34" s="54"/>
      <c r="AH34" s="54"/>
      <c r="AI34" s="54"/>
      <c r="AJ34" s="54"/>
      <c r="AK34" s="58">
        <v>0</v>
      </c>
      <c r="AL34" s="54"/>
      <c r="AM34" s="54"/>
      <c r="AN34" s="54"/>
      <c r="AO34" s="54"/>
      <c r="AP34" s="54"/>
      <c r="AQ34" s="59"/>
      <c r="BE34" s="38"/>
    </row>
    <row r="35" hidden="1" s="2" customFormat="1" ht="14.4" customHeight="1">
      <c r="B35" s="53"/>
      <c r="C35" s="54"/>
      <c r="D35" s="54"/>
      <c r="E35" s="54"/>
      <c r="F35" s="55" t="s">
        <v>50</v>
      </c>
      <c r="G35" s="54"/>
      <c r="H35" s="54"/>
      <c r="I35" s="54"/>
      <c r="J35" s="54"/>
      <c r="K35" s="54"/>
      <c r="L35" s="56">
        <v>0</v>
      </c>
      <c r="M35" s="54"/>
      <c r="N35" s="54"/>
      <c r="O35" s="54"/>
      <c r="P35" s="54"/>
      <c r="Q35" s="54"/>
      <c r="R35" s="54"/>
      <c r="S35" s="54"/>
      <c r="T35" s="57" t="s">
        <v>46</v>
      </c>
      <c r="U35" s="54"/>
      <c r="V35" s="54"/>
      <c r="W35" s="58">
        <f>ROUND(BD87+SUM(CH91:CH95),2)</f>
        <v>0</v>
      </c>
      <c r="X35" s="54"/>
      <c r="Y35" s="54"/>
      <c r="Z35" s="54"/>
      <c r="AA35" s="54"/>
      <c r="AB35" s="54"/>
      <c r="AC35" s="54"/>
      <c r="AD35" s="54"/>
      <c r="AE35" s="54"/>
      <c r="AF35" s="54"/>
      <c r="AG35" s="54"/>
      <c r="AH35" s="54"/>
      <c r="AI35" s="54"/>
      <c r="AJ35" s="54"/>
      <c r="AK35" s="58">
        <v>0</v>
      </c>
      <c r="AL35" s="54"/>
      <c r="AM35" s="54"/>
      <c r="AN35" s="54"/>
      <c r="AO35" s="54"/>
      <c r="AP35" s="54"/>
      <c r="AQ35" s="59"/>
    </row>
    <row r="36" s="1" customFormat="1" ht="6.96" customHeight="1">
      <c r="B36" s="47"/>
      <c r="C36" s="48"/>
      <c r="D36" s="48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48"/>
      <c r="Z36" s="48"/>
      <c r="AA36" s="48"/>
      <c r="AB36" s="48"/>
      <c r="AC36" s="48"/>
      <c r="AD36" s="48"/>
      <c r="AE36" s="48"/>
      <c r="AF36" s="48"/>
      <c r="AG36" s="48"/>
      <c r="AH36" s="48"/>
      <c r="AI36" s="48"/>
      <c r="AJ36" s="48"/>
      <c r="AK36" s="48"/>
      <c r="AL36" s="48"/>
      <c r="AM36" s="48"/>
      <c r="AN36" s="48"/>
      <c r="AO36" s="48"/>
      <c r="AP36" s="48"/>
      <c r="AQ36" s="49"/>
    </row>
    <row r="37" s="1" customFormat="1" ht="25.92" customHeight="1">
      <c r="B37" s="47"/>
      <c r="C37" s="60"/>
      <c r="D37" s="61" t="s">
        <v>51</v>
      </c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3" t="s">
        <v>52</v>
      </c>
      <c r="U37" s="62"/>
      <c r="V37" s="62"/>
      <c r="W37" s="62"/>
      <c r="X37" s="64" t="s">
        <v>53</v>
      </c>
      <c r="Y37" s="62"/>
      <c r="Z37" s="62"/>
      <c r="AA37" s="62"/>
      <c r="AB37" s="62"/>
      <c r="AC37" s="62"/>
      <c r="AD37" s="62"/>
      <c r="AE37" s="62"/>
      <c r="AF37" s="62"/>
      <c r="AG37" s="62"/>
      <c r="AH37" s="62"/>
      <c r="AI37" s="62"/>
      <c r="AJ37" s="62"/>
      <c r="AK37" s="65">
        <f>SUM(AK29:AK35)</f>
        <v>0</v>
      </c>
      <c r="AL37" s="62"/>
      <c r="AM37" s="62"/>
      <c r="AN37" s="62"/>
      <c r="AO37" s="66"/>
      <c r="AP37" s="60"/>
      <c r="AQ37" s="49"/>
    </row>
    <row r="38" s="1" customFormat="1" ht="14.4" customHeight="1">
      <c r="B38" s="47"/>
      <c r="C38" s="48"/>
      <c r="D38" s="48"/>
      <c r="E38" s="48"/>
      <c r="F38" s="48"/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48"/>
      <c r="X38" s="48"/>
      <c r="Y38" s="48"/>
      <c r="Z38" s="48"/>
      <c r="AA38" s="48"/>
      <c r="AB38" s="48"/>
      <c r="AC38" s="48"/>
      <c r="AD38" s="48"/>
      <c r="AE38" s="48"/>
      <c r="AF38" s="48"/>
      <c r="AG38" s="48"/>
      <c r="AH38" s="48"/>
      <c r="AI38" s="48"/>
      <c r="AJ38" s="48"/>
      <c r="AK38" s="48"/>
      <c r="AL38" s="48"/>
      <c r="AM38" s="48"/>
      <c r="AN38" s="48"/>
      <c r="AO38" s="48"/>
      <c r="AP38" s="48"/>
      <c r="AQ38" s="49"/>
    </row>
    <row r="39">
      <c r="B39" s="27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  <c r="AF39" s="32"/>
      <c r="AG39" s="32"/>
      <c r="AH39" s="32"/>
      <c r="AI39" s="32"/>
      <c r="AJ39" s="32"/>
      <c r="AK39" s="32"/>
      <c r="AL39" s="32"/>
      <c r="AM39" s="32"/>
      <c r="AN39" s="32"/>
      <c r="AO39" s="32"/>
      <c r="AP39" s="32"/>
      <c r="AQ39" s="30"/>
    </row>
    <row r="40">
      <c r="B40" s="27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  <c r="AF40" s="32"/>
      <c r="AG40" s="32"/>
      <c r="AH40" s="32"/>
      <c r="AI40" s="32"/>
      <c r="AJ40" s="32"/>
      <c r="AK40" s="32"/>
      <c r="AL40" s="32"/>
      <c r="AM40" s="32"/>
      <c r="AN40" s="32"/>
      <c r="AO40" s="32"/>
      <c r="AP40" s="32"/>
      <c r="AQ40" s="30"/>
    </row>
    <row r="41">
      <c r="B41" s="27"/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2"/>
      <c r="X41" s="32"/>
      <c r="Y41" s="32"/>
      <c r="Z41" s="32"/>
      <c r="AA41" s="32"/>
      <c r="AB41" s="32"/>
      <c r="AC41" s="32"/>
      <c r="AD41" s="32"/>
      <c r="AE41" s="32"/>
      <c r="AF41" s="32"/>
      <c r="AG41" s="32"/>
      <c r="AH41" s="32"/>
      <c r="AI41" s="32"/>
      <c r="AJ41" s="32"/>
      <c r="AK41" s="32"/>
      <c r="AL41" s="32"/>
      <c r="AM41" s="32"/>
      <c r="AN41" s="32"/>
      <c r="AO41" s="32"/>
      <c r="AP41" s="32"/>
      <c r="AQ41" s="30"/>
    </row>
    <row r="42">
      <c r="B42" s="27"/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2"/>
      <c r="AA42" s="32"/>
      <c r="AB42" s="32"/>
      <c r="AC42" s="32"/>
      <c r="AD42" s="32"/>
      <c r="AE42" s="32"/>
      <c r="AF42" s="32"/>
      <c r="AG42" s="32"/>
      <c r="AH42" s="32"/>
      <c r="AI42" s="32"/>
      <c r="AJ42" s="32"/>
      <c r="AK42" s="32"/>
      <c r="AL42" s="32"/>
      <c r="AM42" s="32"/>
      <c r="AN42" s="32"/>
      <c r="AO42" s="32"/>
      <c r="AP42" s="32"/>
      <c r="AQ42" s="30"/>
    </row>
    <row r="43">
      <c r="B43" s="27"/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2"/>
      <c r="X43" s="32"/>
      <c r="Y43" s="32"/>
      <c r="Z43" s="32"/>
      <c r="AA43" s="32"/>
      <c r="AB43" s="32"/>
      <c r="AC43" s="32"/>
      <c r="AD43" s="32"/>
      <c r="AE43" s="32"/>
      <c r="AF43" s="32"/>
      <c r="AG43" s="32"/>
      <c r="AH43" s="32"/>
      <c r="AI43" s="32"/>
      <c r="AJ43" s="32"/>
      <c r="AK43" s="32"/>
      <c r="AL43" s="32"/>
      <c r="AM43" s="32"/>
      <c r="AN43" s="32"/>
      <c r="AO43" s="32"/>
      <c r="AP43" s="32"/>
      <c r="AQ43" s="30"/>
    </row>
    <row r="44">
      <c r="B44" s="27"/>
      <c r="C44" s="32"/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2"/>
      <c r="W44" s="32"/>
      <c r="X44" s="32"/>
      <c r="Y44" s="32"/>
      <c r="Z44" s="32"/>
      <c r="AA44" s="32"/>
      <c r="AB44" s="32"/>
      <c r="AC44" s="32"/>
      <c r="AD44" s="32"/>
      <c r="AE44" s="32"/>
      <c r="AF44" s="32"/>
      <c r="AG44" s="32"/>
      <c r="AH44" s="32"/>
      <c r="AI44" s="32"/>
      <c r="AJ44" s="32"/>
      <c r="AK44" s="32"/>
      <c r="AL44" s="32"/>
      <c r="AM44" s="32"/>
      <c r="AN44" s="32"/>
      <c r="AO44" s="32"/>
      <c r="AP44" s="32"/>
      <c r="AQ44" s="30"/>
    </row>
    <row r="45">
      <c r="B45" s="27"/>
      <c r="C45" s="32"/>
      <c r="D45" s="32"/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32"/>
      <c r="AG45" s="32"/>
      <c r="AH45" s="32"/>
      <c r="AI45" s="32"/>
      <c r="AJ45" s="32"/>
      <c r="AK45" s="32"/>
      <c r="AL45" s="32"/>
      <c r="AM45" s="32"/>
      <c r="AN45" s="32"/>
      <c r="AO45" s="32"/>
      <c r="AP45" s="32"/>
      <c r="AQ45" s="30"/>
    </row>
    <row r="46">
      <c r="B46" s="27"/>
      <c r="C46" s="32"/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2"/>
      <c r="W46" s="32"/>
      <c r="X46" s="32"/>
      <c r="Y46" s="32"/>
      <c r="Z46" s="32"/>
      <c r="AA46" s="32"/>
      <c r="AB46" s="32"/>
      <c r="AC46" s="32"/>
      <c r="AD46" s="32"/>
      <c r="AE46" s="32"/>
      <c r="AF46" s="32"/>
      <c r="AG46" s="32"/>
      <c r="AH46" s="32"/>
      <c r="AI46" s="32"/>
      <c r="AJ46" s="32"/>
      <c r="AK46" s="32"/>
      <c r="AL46" s="32"/>
      <c r="AM46" s="32"/>
      <c r="AN46" s="32"/>
      <c r="AO46" s="32"/>
      <c r="AP46" s="32"/>
      <c r="AQ46" s="30"/>
    </row>
    <row r="47">
      <c r="B47" s="27"/>
      <c r="C47" s="32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2"/>
      <c r="W47" s="32"/>
      <c r="X47" s="32"/>
      <c r="Y47" s="32"/>
      <c r="Z47" s="32"/>
      <c r="AA47" s="32"/>
      <c r="AB47" s="32"/>
      <c r="AC47" s="32"/>
      <c r="AD47" s="32"/>
      <c r="AE47" s="32"/>
      <c r="AF47" s="32"/>
      <c r="AG47" s="32"/>
      <c r="AH47" s="32"/>
      <c r="AI47" s="32"/>
      <c r="AJ47" s="32"/>
      <c r="AK47" s="32"/>
      <c r="AL47" s="32"/>
      <c r="AM47" s="32"/>
      <c r="AN47" s="32"/>
      <c r="AO47" s="32"/>
      <c r="AP47" s="32"/>
      <c r="AQ47" s="30"/>
    </row>
    <row r="48">
      <c r="B48" s="27"/>
      <c r="C48" s="32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32"/>
      <c r="AG48" s="32"/>
      <c r="AH48" s="32"/>
      <c r="AI48" s="32"/>
      <c r="AJ48" s="32"/>
      <c r="AK48" s="32"/>
      <c r="AL48" s="32"/>
      <c r="AM48" s="32"/>
      <c r="AN48" s="32"/>
      <c r="AO48" s="32"/>
      <c r="AP48" s="32"/>
      <c r="AQ48" s="30"/>
    </row>
    <row r="49" s="1" customFormat="1">
      <c r="B49" s="47"/>
      <c r="C49" s="48"/>
      <c r="D49" s="67" t="s">
        <v>54</v>
      </c>
      <c r="E49" s="68"/>
      <c r="F49" s="68"/>
      <c r="G49" s="68"/>
      <c r="H49" s="68"/>
      <c r="I49" s="68"/>
      <c r="J49" s="68"/>
      <c r="K49" s="68"/>
      <c r="L49" s="68"/>
      <c r="M49" s="68"/>
      <c r="N49" s="68"/>
      <c r="O49" s="68"/>
      <c r="P49" s="68"/>
      <c r="Q49" s="68"/>
      <c r="R49" s="68"/>
      <c r="S49" s="68"/>
      <c r="T49" s="68"/>
      <c r="U49" s="68"/>
      <c r="V49" s="68"/>
      <c r="W49" s="68"/>
      <c r="X49" s="68"/>
      <c r="Y49" s="68"/>
      <c r="Z49" s="69"/>
      <c r="AA49" s="48"/>
      <c r="AB49" s="48"/>
      <c r="AC49" s="67" t="s">
        <v>55</v>
      </c>
      <c r="AD49" s="68"/>
      <c r="AE49" s="68"/>
      <c r="AF49" s="68"/>
      <c r="AG49" s="68"/>
      <c r="AH49" s="68"/>
      <c r="AI49" s="68"/>
      <c r="AJ49" s="68"/>
      <c r="AK49" s="68"/>
      <c r="AL49" s="68"/>
      <c r="AM49" s="68"/>
      <c r="AN49" s="68"/>
      <c r="AO49" s="69"/>
      <c r="AP49" s="48"/>
      <c r="AQ49" s="49"/>
    </row>
    <row r="50">
      <c r="B50" s="27"/>
      <c r="C50" s="32"/>
      <c r="D50" s="70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2"/>
      <c r="W50" s="32"/>
      <c r="X50" s="32"/>
      <c r="Y50" s="32"/>
      <c r="Z50" s="71"/>
      <c r="AA50" s="32"/>
      <c r="AB50" s="32"/>
      <c r="AC50" s="70"/>
      <c r="AD50" s="32"/>
      <c r="AE50" s="32"/>
      <c r="AF50" s="32"/>
      <c r="AG50" s="32"/>
      <c r="AH50" s="32"/>
      <c r="AI50" s="32"/>
      <c r="AJ50" s="32"/>
      <c r="AK50" s="32"/>
      <c r="AL50" s="32"/>
      <c r="AM50" s="32"/>
      <c r="AN50" s="32"/>
      <c r="AO50" s="71"/>
      <c r="AP50" s="32"/>
      <c r="AQ50" s="30"/>
    </row>
    <row r="51">
      <c r="B51" s="27"/>
      <c r="C51" s="32"/>
      <c r="D51" s="70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71"/>
      <c r="AA51" s="32"/>
      <c r="AB51" s="32"/>
      <c r="AC51" s="70"/>
      <c r="AD51" s="32"/>
      <c r="AE51" s="32"/>
      <c r="AF51" s="32"/>
      <c r="AG51" s="32"/>
      <c r="AH51" s="32"/>
      <c r="AI51" s="32"/>
      <c r="AJ51" s="32"/>
      <c r="AK51" s="32"/>
      <c r="AL51" s="32"/>
      <c r="AM51" s="32"/>
      <c r="AN51" s="32"/>
      <c r="AO51" s="71"/>
      <c r="AP51" s="32"/>
      <c r="AQ51" s="30"/>
    </row>
    <row r="52">
      <c r="B52" s="27"/>
      <c r="C52" s="32"/>
      <c r="D52" s="70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32"/>
      <c r="U52" s="32"/>
      <c r="V52" s="32"/>
      <c r="W52" s="32"/>
      <c r="X52" s="32"/>
      <c r="Y52" s="32"/>
      <c r="Z52" s="71"/>
      <c r="AA52" s="32"/>
      <c r="AB52" s="32"/>
      <c r="AC52" s="70"/>
      <c r="AD52" s="32"/>
      <c r="AE52" s="32"/>
      <c r="AF52" s="32"/>
      <c r="AG52" s="32"/>
      <c r="AH52" s="32"/>
      <c r="AI52" s="32"/>
      <c r="AJ52" s="32"/>
      <c r="AK52" s="32"/>
      <c r="AL52" s="32"/>
      <c r="AM52" s="32"/>
      <c r="AN52" s="32"/>
      <c r="AO52" s="71"/>
      <c r="AP52" s="32"/>
      <c r="AQ52" s="30"/>
    </row>
    <row r="53">
      <c r="B53" s="27"/>
      <c r="C53" s="32"/>
      <c r="D53" s="70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32"/>
      <c r="W53" s="32"/>
      <c r="X53" s="32"/>
      <c r="Y53" s="32"/>
      <c r="Z53" s="71"/>
      <c r="AA53" s="32"/>
      <c r="AB53" s="32"/>
      <c r="AC53" s="70"/>
      <c r="AD53" s="32"/>
      <c r="AE53" s="32"/>
      <c r="AF53" s="32"/>
      <c r="AG53" s="32"/>
      <c r="AH53" s="32"/>
      <c r="AI53" s="32"/>
      <c r="AJ53" s="32"/>
      <c r="AK53" s="32"/>
      <c r="AL53" s="32"/>
      <c r="AM53" s="32"/>
      <c r="AN53" s="32"/>
      <c r="AO53" s="71"/>
      <c r="AP53" s="32"/>
      <c r="AQ53" s="30"/>
    </row>
    <row r="54">
      <c r="B54" s="27"/>
      <c r="C54" s="32"/>
      <c r="D54" s="70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  <c r="U54" s="32"/>
      <c r="V54" s="32"/>
      <c r="W54" s="32"/>
      <c r="X54" s="32"/>
      <c r="Y54" s="32"/>
      <c r="Z54" s="71"/>
      <c r="AA54" s="32"/>
      <c r="AB54" s="32"/>
      <c r="AC54" s="70"/>
      <c r="AD54" s="32"/>
      <c r="AE54" s="32"/>
      <c r="AF54" s="32"/>
      <c r="AG54" s="32"/>
      <c r="AH54" s="32"/>
      <c r="AI54" s="32"/>
      <c r="AJ54" s="32"/>
      <c r="AK54" s="32"/>
      <c r="AL54" s="32"/>
      <c r="AM54" s="32"/>
      <c r="AN54" s="32"/>
      <c r="AO54" s="71"/>
      <c r="AP54" s="32"/>
      <c r="AQ54" s="30"/>
    </row>
    <row r="55">
      <c r="B55" s="27"/>
      <c r="C55" s="32"/>
      <c r="D55" s="70"/>
      <c r="E55" s="32"/>
      <c r="F55" s="32"/>
      <c r="G55" s="32"/>
      <c r="H55" s="32"/>
      <c r="I55" s="32"/>
      <c r="J55" s="32"/>
      <c r="K55" s="32"/>
      <c r="L55" s="32"/>
      <c r="M55" s="32"/>
      <c r="N55" s="32"/>
      <c r="O55" s="32"/>
      <c r="P55" s="32"/>
      <c r="Q55" s="32"/>
      <c r="R55" s="32"/>
      <c r="S55" s="32"/>
      <c r="T55" s="32"/>
      <c r="U55" s="32"/>
      <c r="V55" s="32"/>
      <c r="W55" s="32"/>
      <c r="X55" s="32"/>
      <c r="Y55" s="32"/>
      <c r="Z55" s="71"/>
      <c r="AA55" s="32"/>
      <c r="AB55" s="32"/>
      <c r="AC55" s="70"/>
      <c r="AD55" s="32"/>
      <c r="AE55" s="32"/>
      <c r="AF55" s="32"/>
      <c r="AG55" s="32"/>
      <c r="AH55" s="32"/>
      <c r="AI55" s="32"/>
      <c r="AJ55" s="32"/>
      <c r="AK55" s="32"/>
      <c r="AL55" s="32"/>
      <c r="AM55" s="32"/>
      <c r="AN55" s="32"/>
      <c r="AO55" s="71"/>
      <c r="AP55" s="32"/>
      <c r="AQ55" s="30"/>
    </row>
    <row r="56">
      <c r="B56" s="27"/>
      <c r="C56" s="32"/>
      <c r="D56" s="70"/>
      <c r="E56" s="32"/>
      <c r="F56" s="32"/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32"/>
      <c r="R56" s="32"/>
      <c r="S56" s="32"/>
      <c r="T56" s="32"/>
      <c r="U56" s="32"/>
      <c r="V56" s="32"/>
      <c r="W56" s="32"/>
      <c r="X56" s="32"/>
      <c r="Y56" s="32"/>
      <c r="Z56" s="71"/>
      <c r="AA56" s="32"/>
      <c r="AB56" s="32"/>
      <c r="AC56" s="70"/>
      <c r="AD56" s="32"/>
      <c r="AE56" s="32"/>
      <c r="AF56" s="32"/>
      <c r="AG56" s="32"/>
      <c r="AH56" s="32"/>
      <c r="AI56" s="32"/>
      <c r="AJ56" s="32"/>
      <c r="AK56" s="32"/>
      <c r="AL56" s="32"/>
      <c r="AM56" s="32"/>
      <c r="AN56" s="32"/>
      <c r="AO56" s="71"/>
      <c r="AP56" s="32"/>
      <c r="AQ56" s="30"/>
    </row>
    <row r="57">
      <c r="B57" s="27"/>
      <c r="C57" s="32"/>
      <c r="D57" s="70"/>
      <c r="E57" s="32"/>
      <c r="F57" s="32"/>
      <c r="G57" s="32"/>
      <c r="H57" s="32"/>
      <c r="I57" s="32"/>
      <c r="J57" s="32"/>
      <c r="K57" s="32"/>
      <c r="L57" s="32"/>
      <c r="M57" s="32"/>
      <c r="N57" s="32"/>
      <c r="O57" s="32"/>
      <c r="P57" s="32"/>
      <c r="Q57" s="32"/>
      <c r="R57" s="32"/>
      <c r="S57" s="32"/>
      <c r="T57" s="32"/>
      <c r="U57" s="32"/>
      <c r="V57" s="32"/>
      <c r="W57" s="32"/>
      <c r="X57" s="32"/>
      <c r="Y57" s="32"/>
      <c r="Z57" s="71"/>
      <c r="AA57" s="32"/>
      <c r="AB57" s="32"/>
      <c r="AC57" s="70"/>
      <c r="AD57" s="32"/>
      <c r="AE57" s="32"/>
      <c r="AF57" s="32"/>
      <c r="AG57" s="32"/>
      <c r="AH57" s="32"/>
      <c r="AI57" s="32"/>
      <c r="AJ57" s="32"/>
      <c r="AK57" s="32"/>
      <c r="AL57" s="32"/>
      <c r="AM57" s="32"/>
      <c r="AN57" s="32"/>
      <c r="AO57" s="71"/>
      <c r="AP57" s="32"/>
      <c r="AQ57" s="30"/>
    </row>
    <row r="58" s="1" customFormat="1">
      <c r="B58" s="47"/>
      <c r="C58" s="48"/>
      <c r="D58" s="72" t="s">
        <v>56</v>
      </c>
      <c r="E58" s="73"/>
      <c r="F58" s="73"/>
      <c r="G58" s="73"/>
      <c r="H58" s="73"/>
      <c r="I58" s="73"/>
      <c r="J58" s="73"/>
      <c r="K58" s="73"/>
      <c r="L58" s="73"/>
      <c r="M58" s="73"/>
      <c r="N58" s="73"/>
      <c r="O58" s="73"/>
      <c r="P58" s="73"/>
      <c r="Q58" s="73"/>
      <c r="R58" s="74" t="s">
        <v>57</v>
      </c>
      <c r="S58" s="73"/>
      <c r="T58" s="73"/>
      <c r="U58" s="73"/>
      <c r="V58" s="73"/>
      <c r="W58" s="73"/>
      <c r="X58" s="73"/>
      <c r="Y58" s="73"/>
      <c r="Z58" s="75"/>
      <c r="AA58" s="48"/>
      <c r="AB58" s="48"/>
      <c r="AC58" s="72" t="s">
        <v>56</v>
      </c>
      <c r="AD58" s="73"/>
      <c r="AE58" s="73"/>
      <c r="AF58" s="73"/>
      <c r="AG58" s="73"/>
      <c r="AH58" s="73"/>
      <c r="AI58" s="73"/>
      <c r="AJ58" s="73"/>
      <c r="AK58" s="73"/>
      <c r="AL58" s="73"/>
      <c r="AM58" s="74" t="s">
        <v>57</v>
      </c>
      <c r="AN58" s="73"/>
      <c r="AO58" s="75"/>
      <c r="AP58" s="48"/>
      <c r="AQ58" s="49"/>
    </row>
    <row r="59">
      <c r="B59" s="27"/>
      <c r="C59" s="32"/>
      <c r="D59" s="32"/>
      <c r="E59" s="32"/>
      <c r="F59" s="32"/>
      <c r="G59" s="32"/>
      <c r="H59" s="32"/>
      <c r="I59" s="32"/>
      <c r="J59" s="32"/>
      <c r="K59" s="32"/>
      <c r="L59" s="32"/>
      <c r="M59" s="32"/>
      <c r="N59" s="32"/>
      <c r="O59" s="32"/>
      <c r="P59" s="32"/>
      <c r="Q59" s="32"/>
      <c r="R59" s="32"/>
      <c r="S59" s="32"/>
      <c r="T59" s="32"/>
      <c r="U59" s="32"/>
      <c r="V59" s="32"/>
      <c r="W59" s="32"/>
      <c r="X59" s="32"/>
      <c r="Y59" s="32"/>
      <c r="Z59" s="32"/>
      <c r="AA59" s="32"/>
      <c r="AB59" s="32"/>
      <c r="AC59" s="32"/>
      <c r="AD59" s="32"/>
      <c r="AE59" s="32"/>
      <c r="AF59" s="32"/>
      <c r="AG59" s="32"/>
      <c r="AH59" s="32"/>
      <c r="AI59" s="32"/>
      <c r="AJ59" s="32"/>
      <c r="AK59" s="32"/>
      <c r="AL59" s="32"/>
      <c r="AM59" s="32"/>
      <c r="AN59" s="32"/>
      <c r="AO59" s="32"/>
      <c r="AP59" s="32"/>
      <c r="AQ59" s="30"/>
    </row>
    <row r="60" s="1" customFormat="1">
      <c r="B60" s="47"/>
      <c r="C60" s="48"/>
      <c r="D60" s="67" t="s">
        <v>58</v>
      </c>
      <c r="E60" s="68"/>
      <c r="F60" s="68"/>
      <c r="G60" s="68"/>
      <c r="H60" s="68"/>
      <c r="I60" s="68"/>
      <c r="J60" s="68"/>
      <c r="K60" s="68"/>
      <c r="L60" s="68"/>
      <c r="M60" s="68"/>
      <c r="N60" s="68"/>
      <c r="O60" s="68"/>
      <c r="P60" s="68"/>
      <c r="Q60" s="68"/>
      <c r="R60" s="68"/>
      <c r="S60" s="68"/>
      <c r="T60" s="68"/>
      <c r="U60" s="68"/>
      <c r="V60" s="68"/>
      <c r="W60" s="68"/>
      <c r="X60" s="68"/>
      <c r="Y60" s="68"/>
      <c r="Z60" s="69"/>
      <c r="AA60" s="48"/>
      <c r="AB60" s="48"/>
      <c r="AC60" s="67" t="s">
        <v>59</v>
      </c>
      <c r="AD60" s="68"/>
      <c r="AE60" s="68"/>
      <c r="AF60" s="68"/>
      <c r="AG60" s="68"/>
      <c r="AH60" s="68"/>
      <c r="AI60" s="68"/>
      <c r="AJ60" s="68"/>
      <c r="AK60" s="68"/>
      <c r="AL60" s="68"/>
      <c r="AM60" s="68"/>
      <c r="AN60" s="68"/>
      <c r="AO60" s="69"/>
      <c r="AP60" s="48"/>
      <c r="AQ60" s="49"/>
    </row>
    <row r="61">
      <c r="B61" s="27"/>
      <c r="C61" s="32"/>
      <c r="D61" s="70"/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32"/>
      <c r="V61" s="32"/>
      <c r="W61" s="32"/>
      <c r="X61" s="32"/>
      <c r="Y61" s="32"/>
      <c r="Z61" s="71"/>
      <c r="AA61" s="32"/>
      <c r="AB61" s="32"/>
      <c r="AC61" s="70"/>
      <c r="AD61" s="32"/>
      <c r="AE61" s="32"/>
      <c r="AF61" s="32"/>
      <c r="AG61" s="32"/>
      <c r="AH61" s="32"/>
      <c r="AI61" s="32"/>
      <c r="AJ61" s="32"/>
      <c r="AK61" s="32"/>
      <c r="AL61" s="32"/>
      <c r="AM61" s="32"/>
      <c r="AN61" s="32"/>
      <c r="AO61" s="71"/>
      <c r="AP61" s="32"/>
      <c r="AQ61" s="30"/>
    </row>
    <row r="62">
      <c r="B62" s="27"/>
      <c r="C62" s="32"/>
      <c r="D62" s="70"/>
      <c r="E62" s="32"/>
      <c r="F62" s="32"/>
      <c r="G62" s="32"/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32"/>
      <c r="S62" s="32"/>
      <c r="T62" s="32"/>
      <c r="U62" s="32"/>
      <c r="V62" s="32"/>
      <c r="W62" s="32"/>
      <c r="X62" s="32"/>
      <c r="Y62" s="32"/>
      <c r="Z62" s="71"/>
      <c r="AA62" s="32"/>
      <c r="AB62" s="32"/>
      <c r="AC62" s="70"/>
      <c r="AD62" s="32"/>
      <c r="AE62" s="32"/>
      <c r="AF62" s="32"/>
      <c r="AG62" s="32"/>
      <c r="AH62" s="32"/>
      <c r="AI62" s="32"/>
      <c r="AJ62" s="32"/>
      <c r="AK62" s="32"/>
      <c r="AL62" s="32"/>
      <c r="AM62" s="32"/>
      <c r="AN62" s="32"/>
      <c r="AO62" s="71"/>
      <c r="AP62" s="32"/>
      <c r="AQ62" s="30"/>
    </row>
    <row r="63">
      <c r="B63" s="27"/>
      <c r="C63" s="32"/>
      <c r="D63" s="70"/>
      <c r="E63" s="32"/>
      <c r="F63" s="32"/>
      <c r="G63" s="32"/>
      <c r="H63" s="32"/>
      <c r="I63" s="32"/>
      <c r="J63" s="32"/>
      <c r="K63" s="32"/>
      <c r="L63" s="32"/>
      <c r="M63" s="32"/>
      <c r="N63" s="32"/>
      <c r="O63" s="32"/>
      <c r="P63" s="32"/>
      <c r="Q63" s="32"/>
      <c r="R63" s="32"/>
      <c r="S63" s="32"/>
      <c r="T63" s="32"/>
      <c r="U63" s="32"/>
      <c r="V63" s="32"/>
      <c r="W63" s="32"/>
      <c r="X63" s="32"/>
      <c r="Y63" s="32"/>
      <c r="Z63" s="71"/>
      <c r="AA63" s="32"/>
      <c r="AB63" s="32"/>
      <c r="AC63" s="70"/>
      <c r="AD63" s="32"/>
      <c r="AE63" s="32"/>
      <c r="AF63" s="32"/>
      <c r="AG63" s="32"/>
      <c r="AH63" s="32"/>
      <c r="AI63" s="32"/>
      <c r="AJ63" s="32"/>
      <c r="AK63" s="32"/>
      <c r="AL63" s="32"/>
      <c r="AM63" s="32"/>
      <c r="AN63" s="32"/>
      <c r="AO63" s="71"/>
      <c r="AP63" s="32"/>
      <c r="AQ63" s="30"/>
    </row>
    <row r="64">
      <c r="B64" s="27"/>
      <c r="C64" s="32"/>
      <c r="D64" s="70"/>
      <c r="E64" s="32"/>
      <c r="F64" s="32"/>
      <c r="G64" s="32"/>
      <c r="H64" s="32"/>
      <c r="I64" s="32"/>
      <c r="J64" s="32"/>
      <c r="K64" s="32"/>
      <c r="L64" s="32"/>
      <c r="M64" s="32"/>
      <c r="N64" s="32"/>
      <c r="O64" s="32"/>
      <c r="P64" s="32"/>
      <c r="Q64" s="32"/>
      <c r="R64" s="32"/>
      <c r="S64" s="32"/>
      <c r="T64" s="32"/>
      <c r="U64" s="32"/>
      <c r="V64" s="32"/>
      <c r="W64" s="32"/>
      <c r="X64" s="32"/>
      <c r="Y64" s="32"/>
      <c r="Z64" s="71"/>
      <c r="AA64" s="32"/>
      <c r="AB64" s="32"/>
      <c r="AC64" s="70"/>
      <c r="AD64" s="32"/>
      <c r="AE64" s="32"/>
      <c r="AF64" s="32"/>
      <c r="AG64" s="32"/>
      <c r="AH64" s="32"/>
      <c r="AI64" s="32"/>
      <c r="AJ64" s="32"/>
      <c r="AK64" s="32"/>
      <c r="AL64" s="32"/>
      <c r="AM64" s="32"/>
      <c r="AN64" s="32"/>
      <c r="AO64" s="71"/>
      <c r="AP64" s="32"/>
      <c r="AQ64" s="30"/>
    </row>
    <row r="65">
      <c r="B65" s="27"/>
      <c r="C65" s="32"/>
      <c r="D65" s="70"/>
      <c r="E65" s="32"/>
      <c r="F65" s="32"/>
      <c r="G65" s="32"/>
      <c r="H65" s="32"/>
      <c r="I65" s="32"/>
      <c r="J65" s="32"/>
      <c r="K65" s="32"/>
      <c r="L65" s="32"/>
      <c r="M65" s="32"/>
      <c r="N65" s="32"/>
      <c r="O65" s="32"/>
      <c r="P65" s="32"/>
      <c r="Q65" s="32"/>
      <c r="R65" s="32"/>
      <c r="S65" s="32"/>
      <c r="T65" s="32"/>
      <c r="U65" s="32"/>
      <c r="V65" s="32"/>
      <c r="W65" s="32"/>
      <c r="X65" s="32"/>
      <c r="Y65" s="32"/>
      <c r="Z65" s="71"/>
      <c r="AA65" s="32"/>
      <c r="AB65" s="32"/>
      <c r="AC65" s="70"/>
      <c r="AD65" s="32"/>
      <c r="AE65" s="32"/>
      <c r="AF65" s="32"/>
      <c r="AG65" s="32"/>
      <c r="AH65" s="32"/>
      <c r="AI65" s="32"/>
      <c r="AJ65" s="32"/>
      <c r="AK65" s="32"/>
      <c r="AL65" s="32"/>
      <c r="AM65" s="32"/>
      <c r="AN65" s="32"/>
      <c r="AO65" s="71"/>
      <c r="AP65" s="32"/>
      <c r="AQ65" s="30"/>
    </row>
    <row r="66">
      <c r="B66" s="27"/>
      <c r="C66" s="32"/>
      <c r="D66" s="70"/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2"/>
      <c r="P66" s="32"/>
      <c r="Q66" s="32"/>
      <c r="R66" s="32"/>
      <c r="S66" s="32"/>
      <c r="T66" s="32"/>
      <c r="U66" s="32"/>
      <c r="V66" s="32"/>
      <c r="W66" s="32"/>
      <c r="X66" s="32"/>
      <c r="Y66" s="32"/>
      <c r="Z66" s="71"/>
      <c r="AA66" s="32"/>
      <c r="AB66" s="32"/>
      <c r="AC66" s="70"/>
      <c r="AD66" s="32"/>
      <c r="AE66" s="32"/>
      <c r="AF66" s="32"/>
      <c r="AG66" s="32"/>
      <c r="AH66" s="32"/>
      <c r="AI66" s="32"/>
      <c r="AJ66" s="32"/>
      <c r="AK66" s="32"/>
      <c r="AL66" s="32"/>
      <c r="AM66" s="32"/>
      <c r="AN66" s="32"/>
      <c r="AO66" s="71"/>
      <c r="AP66" s="32"/>
      <c r="AQ66" s="30"/>
    </row>
    <row r="67">
      <c r="B67" s="27"/>
      <c r="C67" s="32"/>
      <c r="D67" s="70"/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/>
      <c r="U67" s="32"/>
      <c r="V67" s="32"/>
      <c r="W67" s="32"/>
      <c r="X67" s="32"/>
      <c r="Y67" s="32"/>
      <c r="Z67" s="71"/>
      <c r="AA67" s="32"/>
      <c r="AB67" s="32"/>
      <c r="AC67" s="70"/>
      <c r="AD67" s="32"/>
      <c r="AE67" s="32"/>
      <c r="AF67" s="32"/>
      <c r="AG67" s="32"/>
      <c r="AH67" s="32"/>
      <c r="AI67" s="32"/>
      <c r="AJ67" s="32"/>
      <c r="AK67" s="32"/>
      <c r="AL67" s="32"/>
      <c r="AM67" s="32"/>
      <c r="AN67" s="32"/>
      <c r="AO67" s="71"/>
      <c r="AP67" s="32"/>
      <c r="AQ67" s="30"/>
    </row>
    <row r="68">
      <c r="B68" s="27"/>
      <c r="C68" s="32"/>
      <c r="D68" s="70"/>
      <c r="E68" s="32"/>
      <c r="F68" s="32"/>
      <c r="G68" s="32"/>
      <c r="H68" s="32"/>
      <c r="I68" s="32"/>
      <c r="J68" s="32"/>
      <c r="K68" s="32"/>
      <c r="L68" s="32"/>
      <c r="M68" s="32"/>
      <c r="N68" s="32"/>
      <c r="O68" s="32"/>
      <c r="P68" s="32"/>
      <c r="Q68" s="32"/>
      <c r="R68" s="32"/>
      <c r="S68" s="32"/>
      <c r="T68" s="32"/>
      <c r="U68" s="32"/>
      <c r="V68" s="32"/>
      <c r="W68" s="32"/>
      <c r="X68" s="32"/>
      <c r="Y68" s="32"/>
      <c r="Z68" s="71"/>
      <c r="AA68" s="32"/>
      <c r="AB68" s="32"/>
      <c r="AC68" s="70"/>
      <c r="AD68" s="32"/>
      <c r="AE68" s="32"/>
      <c r="AF68" s="32"/>
      <c r="AG68" s="32"/>
      <c r="AH68" s="32"/>
      <c r="AI68" s="32"/>
      <c r="AJ68" s="32"/>
      <c r="AK68" s="32"/>
      <c r="AL68" s="32"/>
      <c r="AM68" s="32"/>
      <c r="AN68" s="32"/>
      <c r="AO68" s="71"/>
      <c r="AP68" s="32"/>
      <c r="AQ68" s="30"/>
    </row>
    <row r="69" s="1" customFormat="1">
      <c r="B69" s="47"/>
      <c r="C69" s="48"/>
      <c r="D69" s="72" t="s">
        <v>56</v>
      </c>
      <c r="E69" s="73"/>
      <c r="F69" s="73"/>
      <c r="G69" s="73"/>
      <c r="H69" s="73"/>
      <c r="I69" s="73"/>
      <c r="J69" s="73"/>
      <c r="K69" s="73"/>
      <c r="L69" s="73"/>
      <c r="M69" s="73"/>
      <c r="N69" s="73"/>
      <c r="O69" s="73"/>
      <c r="P69" s="73"/>
      <c r="Q69" s="73"/>
      <c r="R69" s="74" t="s">
        <v>57</v>
      </c>
      <c r="S69" s="73"/>
      <c r="T69" s="73"/>
      <c r="U69" s="73"/>
      <c r="V69" s="73"/>
      <c r="W69" s="73"/>
      <c r="X69" s="73"/>
      <c r="Y69" s="73"/>
      <c r="Z69" s="75"/>
      <c r="AA69" s="48"/>
      <c r="AB69" s="48"/>
      <c r="AC69" s="72" t="s">
        <v>56</v>
      </c>
      <c r="AD69" s="73"/>
      <c r="AE69" s="73"/>
      <c r="AF69" s="73"/>
      <c r="AG69" s="73"/>
      <c r="AH69" s="73"/>
      <c r="AI69" s="73"/>
      <c r="AJ69" s="73"/>
      <c r="AK69" s="73"/>
      <c r="AL69" s="73"/>
      <c r="AM69" s="74" t="s">
        <v>57</v>
      </c>
      <c r="AN69" s="73"/>
      <c r="AO69" s="75"/>
      <c r="AP69" s="48"/>
      <c r="AQ69" s="49"/>
    </row>
    <row r="70" s="1" customFormat="1" ht="6.96" customHeight="1">
      <c r="B70" s="47"/>
      <c r="C70" s="48"/>
      <c r="D70" s="48"/>
      <c r="E70" s="48"/>
      <c r="F70" s="48"/>
      <c r="G70" s="48"/>
      <c r="H70" s="48"/>
      <c r="I70" s="48"/>
      <c r="J70" s="48"/>
      <c r="K70" s="48"/>
      <c r="L70" s="48"/>
      <c r="M70" s="48"/>
      <c r="N70" s="48"/>
      <c r="O70" s="48"/>
      <c r="P70" s="48"/>
      <c r="Q70" s="48"/>
      <c r="R70" s="48"/>
      <c r="S70" s="48"/>
      <c r="T70" s="48"/>
      <c r="U70" s="48"/>
      <c r="V70" s="48"/>
      <c r="W70" s="48"/>
      <c r="X70" s="48"/>
      <c r="Y70" s="48"/>
      <c r="Z70" s="48"/>
      <c r="AA70" s="48"/>
      <c r="AB70" s="48"/>
      <c r="AC70" s="48"/>
      <c r="AD70" s="48"/>
      <c r="AE70" s="48"/>
      <c r="AF70" s="48"/>
      <c r="AG70" s="48"/>
      <c r="AH70" s="48"/>
      <c r="AI70" s="48"/>
      <c r="AJ70" s="48"/>
      <c r="AK70" s="48"/>
      <c r="AL70" s="48"/>
      <c r="AM70" s="48"/>
      <c r="AN70" s="48"/>
      <c r="AO70" s="48"/>
      <c r="AP70" s="48"/>
      <c r="AQ70" s="49"/>
    </row>
    <row r="71" s="1" customFormat="1" ht="6.96" customHeight="1">
      <c r="B71" s="76"/>
      <c r="C71" s="77"/>
      <c r="D71" s="77"/>
      <c r="E71" s="77"/>
      <c r="F71" s="77"/>
      <c r="G71" s="77"/>
      <c r="H71" s="77"/>
      <c r="I71" s="77"/>
      <c r="J71" s="77"/>
      <c r="K71" s="77"/>
      <c r="L71" s="77"/>
      <c r="M71" s="77"/>
      <c r="N71" s="77"/>
      <c r="O71" s="77"/>
      <c r="P71" s="77"/>
      <c r="Q71" s="77"/>
      <c r="R71" s="77"/>
      <c r="S71" s="77"/>
      <c r="T71" s="77"/>
      <c r="U71" s="77"/>
      <c r="V71" s="77"/>
      <c r="W71" s="77"/>
      <c r="X71" s="77"/>
      <c r="Y71" s="77"/>
      <c r="Z71" s="77"/>
      <c r="AA71" s="77"/>
      <c r="AB71" s="77"/>
      <c r="AC71" s="77"/>
      <c r="AD71" s="77"/>
      <c r="AE71" s="77"/>
      <c r="AF71" s="77"/>
      <c r="AG71" s="77"/>
      <c r="AH71" s="77"/>
      <c r="AI71" s="77"/>
      <c r="AJ71" s="77"/>
      <c r="AK71" s="77"/>
      <c r="AL71" s="77"/>
      <c r="AM71" s="77"/>
      <c r="AN71" s="77"/>
      <c r="AO71" s="77"/>
      <c r="AP71" s="77"/>
      <c r="AQ71" s="78"/>
    </row>
    <row r="75" s="1" customFormat="1" ht="6.96" customHeight="1">
      <c r="B75" s="79"/>
      <c r="C75" s="80"/>
      <c r="D75" s="80"/>
      <c r="E75" s="80"/>
      <c r="F75" s="80"/>
      <c r="G75" s="80"/>
      <c r="H75" s="80"/>
      <c r="I75" s="80"/>
      <c r="J75" s="80"/>
      <c r="K75" s="80"/>
      <c r="L75" s="80"/>
      <c r="M75" s="80"/>
      <c r="N75" s="80"/>
      <c r="O75" s="80"/>
      <c r="P75" s="80"/>
      <c r="Q75" s="80"/>
      <c r="R75" s="80"/>
      <c r="S75" s="80"/>
      <c r="T75" s="80"/>
      <c r="U75" s="80"/>
      <c r="V75" s="80"/>
      <c r="W75" s="80"/>
      <c r="X75" s="80"/>
      <c r="Y75" s="80"/>
      <c r="Z75" s="80"/>
      <c r="AA75" s="80"/>
      <c r="AB75" s="80"/>
      <c r="AC75" s="80"/>
      <c r="AD75" s="80"/>
      <c r="AE75" s="80"/>
      <c r="AF75" s="80"/>
      <c r="AG75" s="80"/>
      <c r="AH75" s="80"/>
      <c r="AI75" s="80"/>
      <c r="AJ75" s="80"/>
      <c r="AK75" s="80"/>
      <c r="AL75" s="80"/>
      <c r="AM75" s="80"/>
      <c r="AN75" s="80"/>
      <c r="AO75" s="80"/>
      <c r="AP75" s="80"/>
      <c r="AQ75" s="81"/>
    </row>
    <row r="76" s="1" customFormat="1" ht="36.96" customHeight="1">
      <c r="B76" s="47"/>
      <c r="C76" s="28" t="s">
        <v>60</v>
      </c>
      <c r="D76" s="29"/>
      <c r="E76" s="29"/>
      <c r="F76" s="29"/>
      <c r="G76" s="29"/>
      <c r="H76" s="29"/>
      <c r="I76" s="29"/>
      <c r="J76" s="29"/>
      <c r="K76" s="29"/>
      <c r="L76" s="29"/>
      <c r="M76" s="29"/>
      <c r="N76" s="29"/>
      <c r="O76" s="29"/>
      <c r="P76" s="29"/>
      <c r="Q76" s="29"/>
      <c r="R76" s="29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  <c r="AF76" s="29"/>
      <c r="AG76" s="29"/>
      <c r="AH76" s="29"/>
      <c r="AI76" s="29"/>
      <c r="AJ76" s="29"/>
      <c r="AK76" s="29"/>
      <c r="AL76" s="29"/>
      <c r="AM76" s="29"/>
      <c r="AN76" s="29"/>
      <c r="AO76" s="29"/>
      <c r="AP76" s="29"/>
      <c r="AQ76" s="49"/>
    </row>
    <row r="77" s="3" customFormat="1" ht="14.4" customHeight="1">
      <c r="B77" s="82"/>
      <c r="C77" s="39" t="s">
        <v>16</v>
      </c>
      <c r="D77" s="83"/>
      <c r="E77" s="83"/>
      <c r="F77" s="83"/>
      <c r="G77" s="83"/>
      <c r="H77" s="83"/>
      <c r="I77" s="83"/>
      <c r="J77" s="83"/>
      <c r="K77" s="83"/>
      <c r="L77" s="83" t="str">
        <f>K5</f>
        <v>N2018/16</v>
      </c>
      <c r="M77" s="83"/>
      <c r="N77" s="83"/>
      <c r="O77" s="83"/>
      <c r="P77" s="83"/>
      <c r="Q77" s="83"/>
      <c r="R77" s="83"/>
      <c r="S77" s="83"/>
      <c r="T77" s="83"/>
      <c r="U77" s="83"/>
      <c r="V77" s="83"/>
      <c r="W77" s="83"/>
      <c r="X77" s="83"/>
      <c r="Y77" s="83"/>
      <c r="Z77" s="83"/>
      <c r="AA77" s="83"/>
      <c r="AB77" s="83"/>
      <c r="AC77" s="83"/>
      <c r="AD77" s="83"/>
      <c r="AE77" s="83"/>
      <c r="AF77" s="83"/>
      <c r="AG77" s="83"/>
      <c r="AH77" s="83"/>
      <c r="AI77" s="83"/>
      <c r="AJ77" s="83"/>
      <c r="AK77" s="83"/>
      <c r="AL77" s="83"/>
      <c r="AM77" s="83"/>
      <c r="AN77" s="83"/>
      <c r="AO77" s="83"/>
      <c r="AP77" s="83"/>
      <c r="AQ77" s="84"/>
    </row>
    <row r="78" s="4" customFormat="1" ht="36.96" customHeight="1">
      <c r="B78" s="85"/>
      <c r="C78" s="86" t="s">
        <v>19</v>
      </c>
      <c r="D78" s="87"/>
      <c r="E78" s="87"/>
      <c r="F78" s="87"/>
      <c r="G78" s="87"/>
      <c r="H78" s="87"/>
      <c r="I78" s="87"/>
      <c r="J78" s="87"/>
      <c r="K78" s="87"/>
      <c r="L78" s="88" t="str">
        <f>K6</f>
        <v>Stavební úpravy hřbitovní zdi a márnice kolumbárium II. - Dolní Jirčany</v>
      </c>
      <c r="M78" s="87"/>
      <c r="N78" s="87"/>
      <c r="O78" s="87"/>
      <c r="P78" s="87"/>
      <c r="Q78" s="87"/>
      <c r="R78" s="87"/>
      <c r="S78" s="87"/>
      <c r="T78" s="87"/>
      <c r="U78" s="87"/>
      <c r="V78" s="87"/>
      <c r="W78" s="87"/>
      <c r="X78" s="87"/>
      <c r="Y78" s="87"/>
      <c r="Z78" s="87"/>
      <c r="AA78" s="87"/>
      <c r="AB78" s="87"/>
      <c r="AC78" s="87"/>
      <c r="AD78" s="87"/>
      <c r="AE78" s="87"/>
      <c r="AF78" s="87"/>
      <c r="AG78" s="87"/>
      <c r="AH78" s="87"/>
      <c r="AI78" s="87"/>
      <c r="AJ78" s="87"/>
      <c r="AK78" s="87"/>
      <c r="AL78" s="87"/>
      <c r="AM78" s="87"/>
      <c r="AN78" s="87"/>
      <c r="AO78" s="87"/>
      <c r="AP78" s="87"/>
      <c r="AQ78" s="89"/>
    </row>
    <row r="79" s="1" customFormat="1" ht="6.96" customHeight="1">
      <c r="B79" s="47"/>
      <c r="C79" s="48"/>
      <c r="D79" s="48"/>
      <c r="E79" s="48"/>
      <c r="F79" s="48"/>
      <c r="G79" s="48"/>
      <c r="H79" s="48"/>
      <c r="I79" s="48"/>
      <c r="J79" s="48"/>
      <c r="K79" s="48"/>
      <c r="L79" s="48"/>
      <c r="M79" s="48"/>
      <c r="N79" s="48"/>
      <c r="O79" s="48"/>
      <c r="P79" s="48"/>
      <c r="Q79" s="48"/>
      <c r="R79" s="48"/>
      <c r="S79" s="48"/>
      <c r="T79" s="48"/>
      <c r="U79" s="48"/>
      <c r="V79" s="48"/>
      <c r="W79" s="48"/>
      <c r="X79" s="48"/>
      <c r="Y79" s="48"/>
      <c r="Z79" s="48"/>
      <c r="AA79" s="48"/>
      <c r="AB79" s="48"/>
      <c r="AC79" s="48"/>
      <c r="AD79" s="48"/>
      <c r="AE79" s="48"/>
      <c r="AF79" s="48"/>
      <c r="AG79" s="48"/>
      <c r="AH79" s="48"/>
      <c r="AI79" s="48"/>
      <c r="AJ79" s="48"/>
      <c r="AK79" s="48"/>
      <c r="AL79" s="48"/>
      <c r="AM79" s="48"/>
      <c r="AN79" s="48"/>
      <c r="AO79" s="48"/>
      <c r="AP79" s="48"/>
      <c r="AQ79" s="49"/>
    </row>
    <row r="80" s="1" customFormat="1">
      <c r="B80" s="47"/>
      <c r="C80" s="39" t="s">
        <v>23</v>
      </c>
      <c r="D80" s="48"/>
      <c r="E80" s="48"/>
      <c r="F80" s="48"/>
      <c r="G80" s="48"/>
      <c r="H80" s="48"/>
      <c r="I80" s="48"/>
      <c r="J80" s="48"/>
      <c r="K80" s="48"/>
      <c r="L80" s="90" t="str">
        <f>IF(K8="","",K8)</f>
        <v>Dolní Jirčany</v>
      </c>
      <c r="M80" s="48"/>
      <c r="N80" s="48"/>
      <c r="O80" s="48"/>
      <c r="P80" s="48"/>
      <c r="Q80" s="48"/>
      <c r="R80" s="48"/>
      <c r="S80" s="48"/>
      <c r="T80" s="48"/>
      <c r="U80" s="48"/>
      <c r="V80" s="48"/>
      <c r="W80" s="48"/>
      <c r="X80" s="48"/>
      <c r="Y80" s="48"/>
      <c r="Z80" s="48"/>
      <c r="AA80" s="48"/>
      <c r="AB80" s="48"/>
      <c r="AC80" s="48"/>
      <c r="AD80" s="48"/>
      <c r="AE80" s="48"/>
      <c r="AF80" s="48"/>
      <c r="AG80" s="48"/>
      <c r="AH80" s="48"/>
      <c r="AI80" s="39" t="s">
        <v>25</v>
      </c>
      <c r="AJ80" s="48"/>
      <c r="AK80" s="48"/>
      <c r="AL80" s="48"/>
      <c r="AM80" s="91" t="str">
        <f> IF(AN8= "","",AN8)</f>
        <v>29. 8. 2018</v>
      </c>
      <c r="AN80" s="48"/>
      <c r="AO80" s="48"/>
      <c r="AP80" s="48"/>
      <c r="AQ80" s="49"/>
    </row>
    <row r="81" s="1" customFormat="1" ht="6.96" customHeight="1">
      <c r="B81" s="47"/>
      <c r="C81" s="48"/>
      <c r="D81" s="48"/>
      <c r="E81" s="48"/>
      <c r="F81" s="48"/>
      <c r="G81" s="48"/>
      <c r="H81" s="48"/>
      <c r="I81" s="48"/>
      <c r="J81" s="48"/>
      <c r="K81" s="48"/>
      <c r="L81" s="48"/>
      <c r="M81" s="48"/>
      <c r="N81" s="48"/>
      <c r="O81" s="48"/>
      <c r="P81" s="48"/>
      <c r="Q81" s="48"/>
      <c r="R81" s="48"/>
      <c r="S81" s="48"/>
      <c r="T81" s="48"/>
      <c r="U81" s="48"/>
      <c r="V81" s="48"/>
      <c r="W81" s="48"/>
      <c r="X81" s="48"/>
      <c r="Y81" s="48"/>
      <c r="Z81" s="48"/>
      <c r="AA81" s="48"/>
      <c r="AB81" s="48"/>
      <c r="AC81" s="48"/>
      <c r="AD81" s="48"/>
      <c r="AE81" s="48"/>
      <c r="AF81" s="48"/>
      <c r="AG81" s="48"/>
      <c r="AH81" s="48"/>
      <c r="AI81" s="48"/>
      <c r="AJ81" s="48"/>
      <c r="AK81" s="48"/>
      <c r="AL81" s="48"/>
      <c r="AM81" s="48"/>
      <c r="AN81" s="48"/>
      <c r="AO81" s="48"/>
      <c r="AP81" s="48"/>
      <c r="AQ81" s="49"/>
    </row>
    <row r="82" s="1" customFormat="1">
      <c r="B82" s="47"/>
      <c r="C82" s="39" t="s">
        <v>27</v>
      </c>
      <c r="D82" s="48"/>
      <c r="E82" s="48"/>
      <c r="F82" s="48"/>
      <c r="G82" s="48"/>
      <c r="H82" s="48"/>
      <c r="I82" s="48"/>
      <c r="J82" s="48"/>
      <c r="K82" s="48"/>
      <c r="L82" s="83" t="str">
        <f>IF(E11= "","",E11)</f>
        <v>Obec Psáry</v>
      </c>
      <c r="M82" s="48"/>
      <c r="N82" s="48"/>
      <c r="O82" s="48"/>
      <c r="P82" s="48"/>
      <c r="Q82" s="48"/>
      <c r="R82" s="48"/>
      <c r="S82" s="48"/>
      <c r="T82" s="48"/>
      <c r="U82" s="48"/>
      <c r="V82" s="48"/>
      <c r="W82" s="48"/>
      <c r="X82" s="48"/>
      <c r="Y82" s="48"/>
      <c r="Z82" s="48"/>
      <c r="AA82" s="48"/>
      <c r="AB82" s="48"/>
      <c r="AC82" s="48"/>
      <c r="AD82" s="48"/>
      <c r="AE82" s="48"/>
      <c r="AF82" s="48"/>
      <c r="AG82" s="48"/>
      <c r="AH82" s="48"/>
      <c r="AI82" s="39" t="s">
        <v>34</v>
      </c>
      <c r="AJ82" s="48"/>
      <c r="AK82" s="48"/>
      <c r="AL82" s="48"/>
      <c r="AM82" s="83" t="str">
        <f>IF(E17="","",E17)</f>
        <v>HW PROJEKT s.r.o.</v>
      </c>
      <c r="AN82" s="83"/>
      <c r="AO82" s="83"/>
      <c r="AP82" s="83"/>
      <c r="AQ82" s="49"/>
      <c r="AS82" s="92" t="s">
        <v>61</v>
      </c>
      <c r="AT82" s="93"/>
      <c r="AU82" s="68"/>
      <c r="AV82" s="68"/>
      <c r="AW82" s="68"/>
      <c r="AX82" s="68"/>
      <c r="AY82" s="68"/>
      <c r="AZ82" s="68"/>
      <c r="BA82" s="68"/>
      <c r="BB82" s="68"/>
      <c r="BC82" s="68"/>
      <c r="BD82" s="69"/>
    </row>
    <row r="83" s="1" customFormat="1">
      <c r="B83" s="47"/>
      <c r="C83" s="39" t="s">
        <v>32</v>
      </c>
      <c r="D83" s="48"/>
      <c r="E83" s="48"/>
      <c r="F83" s="48"/>
      <c r="G83" s="48"/>
      <c r="H83" s="48"/>
      <c r="I83" s="48"/>
      <c r="J83" s="48"/>
      <c r="K83" s="48"/>
      <c r="L83" s="83" t="str">
        <f>IF(E14= "Vyplň údaj","",E14)</f>
        <v/>
      </c>
      <c r="M83" s="48"/>
      <c r="N83" s="48"/>
      <c r="O83" s="48"/>
      <c r="P83" s="48"/>
      <c r="Q83" s="48"/>
      <c r="R83" s="48"/>
      <c r="S83" s="48"/>
      <c r="T83" s="48"/>
      <c r="U83" s="48"/>
      <c r="V83" s="48"/>
      <c r="W83" s="48"/>
      <c r="X83" s="48"/>
      <c r="Y83" s="48"/>
      <c r="Z83" s="48"/>
      <c r="AA83" s="48"/>
      <c r="AB83" s="48"/>
      <c r="AC83" s="48"/>
      <c r="AD83" s="48"/>
      <c r="AE83" s="48"/>
      <c r="AF83" s="48"/>
      <c r="AG83" s="48"/>
      <c r="AH83" s="48"/>
      <c r="AI83" s="39" t="s">
        <v>38</v>
      </c>
      <c r="AJ83" s="48"/>
      <c r="AK83" s="48"/>
      <c r="AL83" s="48"/>
      <c r="AM83" s="83" t="str">
        <f>IF(E20="","",E20)</f>
        <v xml:space="preserve"> </v>
      </c>
      <c r="AN83" s="83"/>
      <c r="AO83" s="83"/>
      <c r="AP83" s="83"/>
      <c r="AQ83" s="49"/>
      <c r="AS83" s="94"/>
      <c r="AT83" s="55"/>
      <c r="AU83" s="48"/>
      <c r="AV83" s="48"/>
      <c r="AW83" s="48"/>
      <c r="AX83" s="48"/>
      <c r="AY83" s="48"/>
      <c r="AZ83" s="48"/>
      <c r="BA83" s="48"/>
      <c r="BB83" s="48"/>
      <c r="BC83" s="48"/>
      <c r="BD83" s="95"/>
    </row>
    <row r="84" s="1" customFormat="1" ht="10.8" customHeight="1">
      <c r="B84" s="47"/>
      <c r="C84" s="48"/>
      <c r="D84" s="48"/>
      <c r="E84" s="48"/>
      <c r="F84" s="48"/>
      <c r="G84" s="48"/>
      <c r="H84" s="48"/>
      <c r="I84" s="48"/>
      <c r="J84" s="48"/>
      <c r="K84" s="48"/>
      <c r="L84" s="48"/>
      <c r="M84" s="48"/>
      <c r="N84" s="48"/>
      <c r="O84" s="48"/>
      <c r="P84" s="48"/>
      <c r="Q84" s="48"/>
      <c r="R84" s="48"/>
      <c r="S84" s="48"/>
      <c r="T84" s="48"/>
      <c r="U84" s="48"/>
      <c r="V84" s="48"/>
      <c r="W84" s="48"/>
      <c r="X84" s="48"/>
      <c r="Y84" s="48"/>
      <c r="Z84" s="48"/>
      <c r="AA84" s="48"/>
      <c r="AB84" s="48"/>
      <c r="AC84" s="48"/>
      <c r="AD84" s="48"/>
      <c r="AE84" s="48"/>
      <c r="AF84" s="48"/>
      <c r="AG84" s="48"/>
      <c r="AH84" s="48"/>
      <c r="AI84" s="48"/>
      <c r="AJ84" s="48"/>
      <c r="AK84" s="48"/>
      <c r="AL84" s="48"/>
      <c r="AM84" s="48"/>
      <c r="AN84" s="48"/>
      <c r="AO84" s="48"/>
      <c r="AP84" s="48"/>
      <c r="AQ84" s="49"/>
      <c r="AS84" s="94"/>
      <c r="AT84" s="55"/>
      <c r="AU84" s="48"/>
      <c r="AV84" s="48"/>
      <c r="AW84" s="48"/>
      <c r="AX84" s="48"/>
      <c r="AY84" s="48"/>
      <c r="AZ84" s="48"/>
      <c r="BA84" s="48"/>
      <c r="BB84" s="48"/>
      <c r="BC84" s="48"/>
      <c r="BD84" s="95"/>
    </row>
    <row r="85" s="1" customFormat="1" ht="29.28" customHeight="1">
      <c r="B85" s="47"/>
      <c r="C85" s="96" t="s">
        <v>62</v>
      </c>
      <c r="D85" s="97"/>
      <c r="E85" s="97"/>
      <c r="F85" s="97"/>
      <c r="G85" s="97"/>
      <c r="H85" s="98"/>
      <c r="I85" s="99" t="s">
        <v>63</v>
      </c>
      <c r="J85" s="97"/>
      <c r="K85" s="97"/>
      <c r="L85" s="97"/>
      <c r="M85" s="97"/>
      <c r="N85" s="97"/>
      <c r="O85" s="97"/>
      <c r="P85" s="97"/>
      <c r="Q85" s="97"/>
      <c r="R85" s="97"/>
      <c r="S85" s="97"/>
      <c r="T85" s="97"/>
      <c r="U85" s="97"/>
      <c r="V85" s="97"/>
      <c r="W85" s="97"/>
      <c r="X85" s="97"/>
      <c r="Y85" s="97"/>
      <c r="Z85" s="97"/>
      <c r="AA85" s="97"/>
      <c r="AB85" s="97"/>
      <c r="AC85" s="97"/>
      <c r="AD85" s="97"/>
      <c r="AE85" s="97"/>
      <c r="AF85" s="97"/>
      <c r="AG85" s="99" t="s">
        <v>64</v>
      </c>
      <c r="AH85" s="97"/>
      <c r="AI85" s="97"/>
      <c r="AJ85" s="97"/>
      <c r="AK85" s="97"/>
      <c r="AL85" s="97"/>
      <c r="AM85" s="97"/>
      <c r="AN85" s="99" t="s">
        <v>65</v>
      </c>
      <c r="AO85" s="97"/>
      <c r="AP85" s="100"/>
      <c r="AQ85" s="49"/>
      <c r="AS85" s="101" t="s">
        <v>66</v>
      </c>
      <c r="AT85" s="102" t="s">
        <v>67</v>
      </c>
      <c r="AU85" s="102" t="s">
        <v>68</v>
      </c>
      <c r="AV85" s="102" t="s">
        <v>69</v>
      </c>
      <c r="AW85" s="102" t="s">
        <v>70</v>
      </c>
      <c r="AX85" s="102" t="s">
        <v>71</v>
      </c>
      <c r="AY85" s="102" t="s">
        <v>72</v>
      </c>
      <c r="AZ85" s="102" t="s">
        <v>73</v>
      </c>
      <c r="BA85" s="102" t="s">
        <v>74</v>
      </c>
      <c r="BB85" s="102" t="s">
        <v>75</v>
      </c>
      <c r="BC85" s="102" t="s">
        <v>76</v>
      </c>
      <c r="BD85" s="103" t="s">
        <v>77</v>
      </c>
    </row>
    <row r="86" s="1" customFormat="1" ht="10.8" customHeight="1">
      <c r="B86" s="47"/>
      <c r="C86" s="48"/>
      <c r="D86" s="48"/>
      <c r="E86" s="48"/>
      <c r="F86" s="48"/>
      <c r="G86" s="48"/>
      <c r="H86" s="48"/>
      <c r="I86" s="48"/>
      <c r="J86" s="48"/>
      <c r="K86" s="48"/>
      <c r="L86" s="48"/>
      <c r="M86" s="48"/>
      <c r="N86" s="48"/>
      <c r="O86" s="48"/>
      <c r="P86" s="48"/>
      <c r="Q86" s="48"/>
      <c r="R86" s="48"/>
      <c r="S86" s="48"/>
      <c r="T86" s="48"/>
      <c r="U86" s="48"/>
      <c r="V86" s="48"/>
      <c r="W86" s="48"/>
      <c r="X86" s="48"/>
      <c r="Y86" s="48"/>
      <c r="Z86" s="48"/>
      <c r="AA86" s="48"/>
      <c r="AB86" s="48"/>
      <c r="AC86" s="48"/>
      <c r="AD86" s="48"/>
      <c r="AE86" s="48"/>
      <c r="AF86" s="48"/>
      <c r="AG86" s="48"/>
      <c r="AH86" s="48"/>
      <c r="AI86" s="48"/>
      <c r="AJ86" s="48"/>
      <c r="AK86" s="48"/>
      <c r="AL86" s="48"/>
      <c r="AM86" s="48"/>
      <c r="AN86" s="48"/>
      <c r="AO86" s="48"/>
      <c r="AP86" s="48"/>
      <c r="AQ86" s="49"/>
      <c r="AS86" s="104"/>
      <c r="AT86" s="68"/>
      <c r="AU86" s="68"/>
      <c r="AV86" s="68"/>
      <c r="AW86" s="68"/>
      <c r="AX86" s="68"/>
      <c r="AY86" s="68"/>
      <c r="AZ86" s="68"/>
      <c r="BA86" s="68"/>
      <c r="BB86" s="68"/>
      <c r="BC86" s="68"/>
      <c r="BD86" s="69"/>
    </row>
    <row r="87" s="4" customFormat="1" ht="32.4" customHeight="1">
      <c r="B87" s="85"/>
      <c r="C87" s="105" t="s">
        <v>78</v>
      </c>
      <c r="D87" s="106"/>
      <c r="E87" s="106"/>
      <c r="F87" s="106"/>
      <c r="G87" s="106"/>
      <c r="H87" s="106"/>
      <c r="I87" s="106"/>
      <c r="J87" s="106"/>
      <c r="K87" s="106"/>
      <c r="L87" s="106"/>
      <c r="M87" s="106"/>
      <c r="N87" s="106"/>
      <c r="O87" s="106"/>
      <c r="P87" s="106"/>
      <c r="Q87" s="106"/>
      <c r="R87" s="106"/>
      <c r="S87" s="106"/>
      <c r="T87" s="106"/>
      <c r="U87" s="106"/>
      <c r="V87" s="106"/>
      <c r="W87" s="106"/>
      <c r="X87" s="106"/>
      <c r="Y87" s="106"/>
      <c r="Z87" s="106"/>
      <c r="AA87" s="106"/>
      <c r="AB87" s="106"/>
      <c r="AC87" s="106"/>
      <c r="AD87" s="106"/>
      <c r="AE87" s="106"/>
      <c r="AF87" s="106"/>
      <c r="AG87" s="107">
        <f>ROUND(AG88,2)</f>
        <v>0</v>
      </c>
      <c r="AH87" s="107"/>
      <c r="AI87" s="107"/>
      <c r="AJ87" s="107"/>
      <c r="AK87" s="107"/>
      <c r="AL87" s="107"/>
      <c r="AM87" s="107"/>
      <c r="AN87" s="108">
        <f>SUM(AG87,AT87)</f>
        <v>0</v>
      </c>
      <c r="AO87" s="108"/>
      <c r="AP87" s="108"/>
      <c r="AQ87" s="89"/>
      <c r="AS87" s="109">
        <f>ROUND(AS88,2)</f>
        <v>0</v>
      </c>
      <c r="AT87" s="110">
        <f>ROUND(SUM(AV87:AW87),2)</f>
        <v>0</v>
      </c>
      <c r="AU87" s="111">
        <f>ROUND(AU88,5)</f>
        <v>0</v>
      </c>
      <c r="AV87" s="110">
        <f>ROUND(AZ87*L31,2)</f>
        <v>0</v>
      </c>
      <c r="AW87" s="110">
        <f>ROUND(BA87*L32,2)</f>
        <v>0</v>
      </c>
      <c r="AX87" s="110">
        <f>ROUND(BB87*L31,2)</f>
        <v>0</v>
      </c>
      <c r="AY87" s="110">
        <f>ROUND(BC87*L32,2)</f>
        <v>0</v>
      </c>
      <c r="AZ87" s="110">
        <f>ROUND(AZ88,2)</f>
        <v>0</v>
      </c>
      <c r="BA87" s="110">
        <f>ROUND(BA88,2)</f>
        <v>0</v>
      </c>
      <c r="BB87" s="110">
        <f>ROUND(BB88,2)</f>
        <v>0</v>
      </c>
      <c r="BC87" s="110">
        <f>ROUND(BC88,2)</f>
        <v>0</v>
      </c>
      <c r="BD87" s="112">
        <f>ROUND(BD88,2)</f>
        <v>0</v>
      </c>
      <c r="BS87" s="113" t="s">
        <v>79</v>
      </c>
      <c r="BT87" s="113" t="s">
        <v>80</v>
      </c>
      <c r="BV87" s="113" t="s">
        <v>81</v>
      </c>
      <c r="BW87" s="113" t="s">
        <v>82</v>
      </c>
      <c r="BX87" s="113" t="s">
        <v>83</v>
      </c>
    </row>
    <row r="88" s="5" customFormat="1" ht="47.25" customHeight="1">
      <c r="A88" s="114" t="s">
        <v>84</v>
      </c>
      <c r="B88" s="115"/>
      <c r="C88" s="116"/>
      <c r="D88" s="117" t="s">
        <v>17</v>
      </c>
      <c r="E88" s="117"/>
      <c r="F88" s="117"/>
      <c r="G88" s="117"/>
      <c r="H88" s="117"/>
      <c r="I88" s="118"/>
      <c r="J88" s="117" t="s">
        <v>20</v>
      </c>
      <c r="K88" s="117"/>
      <c r="L88" s="117"/>
      <c r="M88" s="117"/>
      <c r="N88" s="117"/>
      <c r="O88" s="117"/>
      <c r="P88" s="117"/>
      <c r="Q88" s="117"/>
      <c r="R88" s="117"/>
      <c r="S88" s="117"/>
      <c r="T88" s="117"/>
      <c r="U88" s="117"/>
      <c r="V88" s="117"/>
      <c r="W88" s="117"/>
      <c r="X88" s="117"/>
      <c r="Y88" s="117"/>
      <c r="Z88" s="117"/>
      <c r="AA88" s="117"/>
      <c r="AB88" s="117"/>
      <c r="AC88" s="117"/>
      <c r="AD88" s="117"/>
      <c r="AE88" s="117"/>
      <c r="AF88" s="117"/>
      <c r="AG88" s="119">
        <f>'N2018-16 - Stavební úprav...'!M29</f>
        <v>0</v>
      </c>
      <c r="AH88" s="118"/>
      <c r="AI88" s="118"/>
      <c r="AJ88" s="118"/>
      <c r="AK88" s="118"/>
      <c r="AL88" s="118"/>
      <c r="AM88" s="118"/>
      <c r="AN88" s="119">
        <f>SUM(AG88,AT88)</f>
        <v>0</v>
      </c>
      <c r="AO88" s="118"/>
      <c r="AP88" s="118"/>
      <c r="AQ88" s="120"/>
      <c r="AS88" s="121">
        <f>'N2018-16 - Stavební úprav...'!M27</f>
        <v>0</v>
      </c>
      <c r="AT88" s="122">
        <f>ROUND(SUM(AV88:AW88),2)</f>
        <v>0</v>
      </c>
      <c r="AU88" s="123">
        <f>'N2018-16 - Stavební úprav...'!W129</f>
        <v>0</v>
      </c>
      <c r="AV88" s="122">
        <f>'N2018-16 - Stavební úprav...'!M31</f>
        <v>0</v>
      </c>
      <c r="AW88" s="122">
        <f>'N2018-16 - Stavební úprav...'!M32</f>
        <v>0</v>
      </c>
      <c r="AX88" s="122">
        <f>'N2018-16 - Stavební úprav...'!M33</f>
        <v>0</v>
      </c>
      <c r="AY88" s="122">
        <f>'N2018-16 - Stavební úprav...'!M34</f>
        <v>0</v>
      </c>
      <c r="AZ88" s="122">
        <f>'N2018-16 - Stavební úprav...'!H31</f>
        <v>0</v>
      </c>
      <c r="BA88" s="122">
        <f>'N2018-16 - Stavební úprav...'!H32</f>
        <v>0</v>
      </c>
      <c r="BB88" s="122">
        <f>'N2018-16 - Stavební úprav...'!H33</f>
        <v>0</v>
      </c>
      <c r="BC88" s="122">
        <f>'N2018-16 - Stavební úprav...'!H34</f>
        <v>0</v>
      </c>
      <c r="BD88" s="124">
        <f>'N2018-16 - Stavební úprav...'!H35</f>
        <v>0</v>
      </c>
      <c r="BT88" s="125" t="s">
        <v>85</v>
      </c>
      <c r="BU88" s="125" t="s">
        <v>86</v>
      </c>
      <c r="BV88" s="125" t="s">
        <v>81</v>
      </c>
      <c r="BW88" s="125" t="s">
        <v>82</v>
      </c>
      <c r="BX88" s="125" t="s">
        <v>83</v>
      </c>
    </row>
    <row r="89">
      <c r="B89" s="27"/>
      <c r="C89" s="32"/>
      <c r="D89" s="32"/>
      <c r="E89" s="32"/>
      <c r="F89" s="32"/>
      <c r="G89" s="32"/>
      <c r="H89" s="32"/>
      <c r="I89" s="32"/>
      <c r="J89" s="32"/>
      <c r="K89" s="32"/>
      <c r="L89" s="32"/>
      <c r="M89" s="32"/>
      <c r="N89" s="32"/>
      <c r="O89" s="32"/>
      <c r="P89" s="32"/>
      <c r="Q89" s="32"/>
      <c r="R89" s="32"/>
      <c r="S89" s="32"/>
      <c r="T89" s="32"/>
      <c r="U89" s="32"/>
      <c r="V89" s="32"/>
      <c r="W89" s="32"/>
      <c r="X89" s="32"/>
      <c r="Y89" s="32"/>
      <c r="Z89" s="32"/>
      <c r="AA89" s="32"/>
      <c r="AB89" s="32"/>
      <c r="AC89" s="32"/>
      <c r="AD89" s="32"/>
      <c r="AE89" s="32"/>
      <c r="AF89" s="32"/>
      <c r="AG89" s="32"/>
      <c r="AH89" s="32"/>
      <c r="AI89" s="32"/>
      <c r="AJ89" s="32"/>
      <c r="AK89" s="32"/>
      <c r="AL89" s="32"/>
      <c r="AM89" s="32"/>
      <c r="AN89" s="32"/>
      <c r="AO89" s="32"/>
      <c r="AP89" s="32"/>
      <c r="AQ89" s="30"/>
    </row>
    <row r="90" s="1" customFormat="1" ht="30" customHeight="1">
      <c r="B90" s="47"/>
      <c r="C90" s="105" t="s">
        <v>87</v>
      </c>
      <c r="D90" s="48"/>
      <c r="E90" s="48"/>
      <c r="F90" s="48"/>
      <c r="G90" s="48"/>
      <c r="H90" s="48"/>
      <c r="I90" s="48"/>
      <c r="J90" s="48"/>
      <c r="K90" s="48"/>
      <c r="L90" s="48"/>
      <c r="M90" s="48"/>
      <c r="N90" s="48"/>
      <c r="O90" s="48"/>
      <c r="P90" s="48"/>
      <c r="Q90" s="48"/>
      <c r="R90" s="48"/>
      <c r="S90" s="48"/>
      <c r="T90" s="48"/>
      <c r="U90" s="48"/>
      <c r="V90" s="48"/>
      <c r="W90" s="48"/>
      <c r="X90" s="48"/>
      <c r="Y90" s="48"/>
      <c r="Z90" s="48"/>
      <c r="AA90" s="48"/>
      <c r="AB90" s="48"/>
      <c r="AC90" s="48"/>
      <c r="AD90" s="48"/>
      <c r="AE90" s="48"/>
      <c r="AF90" s="48"/>
      <c r="AG90" s="108">
        <f>ROUND(SUM(AG91:AG94),2)</f>
        <v>0</v>
      </c>
      <c r="AH90" s="108"/>
      <c r="AI90" s="108"/>
      <c r="AJ90" s="108"/>
      <c r="AK90" s="108"/>
      <c r="AL90" s="108"/>
      <c r="AM90" s="108"/>
      <c r="AN90" s="108">
        <f>ROUND(SUM(AN91:AN94),2)</f>
        <v>0</v>
      </c>
      <c r="AO90" s="108"/>
      <c r="AP90" s="108"/>
      <c r="AQ90" s="49"/>
      <c r="AS90" s="101" t="s">
        <v>88</v>
      </c>
      <c r="AT90" s="102" t="s">
        <v>89</v>
      </c>
      <c r="AU90" s="102" t="s">
        <v>44</v>
      </c>
      <c r="AV90" s="103" t="s">
        <v>67</v>
      </c>
    </row>
    <row r="91" s="1" customFormat="1" ht="19.92" customHeight="1">
      <c r="B91" s="47"/>
      <c r="C91" s="48"/>
      <c r="D91" s="126" t="s">
        <v>90</v>
      </c>
      <c r="E91" s="48"/>
      <c r="F91" s="48"/>
      <c r="G91" s="48"/>
      <c r="H91" s="48"/>
      <c r="I91" s="48"/>
      <c r="J91" s="48"/>
      <c r="K91" s="48"/>
      <c r="L91" s="48"/>
      <c r="M91" s="48"/>
      <c r="N91" s="48"/>
      <c r="O91" s="48"/>
      <c r="P91" s="48"/>
      <c r="Q91" s="48"/>
      <c r="R91" s="48"/>
      <c r="S91" s="48"/>
      <c r="T91" s="48"/>
      <c r="U91" s="48"/>
      <c r="V91" s="48"/>
      <c r="W91" s="48"/>
      <c r="X91" s="48"/>
      <c r="Y91" s="48"/>
      <c r="Z91" s="48"/>
      <c r="AA91" s="48"/>
      <c r="AB91" s="48"/>
      <c r="AC91" s="48"/>
      <c r="AD91" s="48"/>
      <c r="AE91" s="48"/>
      <c r="AF91" s="48"/>
      <c r="AG91" s="127">
        <f>ROUND(AG87*AS91,2)</f>
        <v>0</v>
      </c>
      <c r="AH91" s="128"/>
      <c r="AI91" s="128"/>
      <c r="AJ91" s="128"/>
      <c r="AK91" s="128"/>
      <c r="AL91" s="128"/>
      <c r="AM91" s="128"/>
      <c r="AN91" s="128">
        <f>ROUND(AG91+AV91,2)</f>
        <v>0</v>
      </c>
      <c r="AO91" s="128"/>
      <c r="AP91" s="128"/>
      <c r="AQ91" s="49"/>
      <c r="AS91" s="129">
        <v>0</v>
      </c>
      <c r="AT91" s="130" t="s">
        <v>91</v>
      </c>
      <c r="AU91" s="130" t="s">
        <v>45</v>
      </c>
      <c r="AV91" s="131">
        <f>ROUND(IF(AU91="základní",AG91*L31,IF(AU91="snížená",AG91*L32,0)),2)</f>
        <v>0</v>
      </c>
      <c r="BV91" s="23" t="s">
        <v>92</v>
      </c>
      <c r="BY91" s="132">
        <f>IF(AU91="základní",AV91,0)</f>
        <v>0</v>
      </c>
      <c r="BZ91" s="132">
        <f>IF(AU91="snížená",AV91,0)</f>
        <v>0</v>
      </c>
      <c r="CA91" s="132">
        <v>0</v>
      </c>
      <c r="CB91" s="132">
        <v>0</v>
      </c>
      <c r="CC91" s="132">
        <v>0</v>
      </c>
      <c r="CD91" s="132">
        <f>IF(AU91="základní",AG91,0)</f>
        <v>0</v>
      </c>
      <c r="CE91" s="132">
        <f>IF(AU91="snížená",AG91,0)</f>
        <v>0</v>
      </c>
      <c r="CF91" s="132">
        <f>IF(AU91="zákl. přenesená",AG91,0)</f>
        <v>0</v>
      </c>
      <c r="CG91" s="132">
        <f>IF(AU91="sníž. přenesená",AG91,0)</f>
        <v>0</v>
      </c>
      <c r="CH91" s="132">
        <f>IF(AU91="nulová",AG91,0)</f>
        <v>0</v>
      </c>
      <c r="CI91" s="23">
        <f>IF(AU91="základní",1,IF(AU91="snížená",2,IF(AU91="zákl. přenesená",4,IF(AU91="sníž. přenesená",5,3))))</f>
        <v>1</v>
      </c>
      <c r="CJ91" s="23">
        <f>IF(AT91="stavební čast",1,IF(8891="investiční čast",2,3))</f>
        <v>1</v>
      </c>
      <c r="CK91" s="23" t="str">
        <f>IF(D91="Vyplň vlastní","","x")</f>
        <v>x</v>
      </c>
    </row>
    <row r="92" s="1" customFormat="1" ht="19.92" customHeight="1">
      <c r="B92" s="47"/>
      <c r="C92" s="48"/>
      <c r="D92" s="133" t="s">
        <v>93</v>
      </c>
      <c r="E92" s="126"/>
      <c r="F92" s="126"/>
      <c r="G92" s="126"/>
      <c r="H92" s="126"/>
      <c r="I92" s="126"/>
      <c r="J92" s="126"/>
      <c r="K92" s="126"/>
      <c r="L92" s="126"/>
      <c r="M92" s="126"/>
      <c r="N92" s="126"/>
      <c r="O92" s="126"/>
      <c r="P92" s="126"/>
      <c r="Q92" s="126"/>
      <c r="R92" s="126"/>
      <c r="S92" s="126"/>
      <c r="T92" s="126"/>
      <c r="U92" s="126"/>
      <c r="V92" s="126"/>
      <c r="W92" s="126"/>
      <c r="X92" s="126"/>
      <c r="Y92" s="126"/>
      <c r="Z92" s="126"/>
      <c r="AA92" s="126"/>
      <c r="AB92" s="126"/>
      <c r="AC92" s="48"/>
      <c r="AD92" s="48"/>
      <c r="AE92" s="48"/>
      <c r="AF92" s="48"/>
      <c r="AG92" s="127">
        <f>AG87*AS92</f>
        <v>0</v>
      </c>
      <c r="AH92" s="128"/>
      <c r="AI92" s="128"/>
      <c r="AJ92" s="128"/>
      <c r="AK92" s="128"/>
      <c r="AL92" s="128"/>
      <c r="AM92" s="128"/>
      <c r="AN92" s="128">
        <f>AG92+AV92</f>
        <v>0</v>
      </c>
      <c r="AO92" s="128"/>
      <c r="AP92" s="128"/>
      <c r="AQ92" s="49"/>
      <c r="AS92" s="134">
        <v>0</v>
      </c>
      <c r="AT92" s="135" t="s">
        <v>91</v>
      </c>
      <c r="AU92" s="135" t="s">
        <v>45</v>
      </c>
      <c r="AV92" s="136">
        <f>ROUND(IF(AU92="nulová",0,IF(OR(AU92="základní",AU92="zákl. přenesená"),AG92*L31,AG92*L32)),2)</f>
        <v>0</v>
      </c>
      <c r="BV92" s="23" t="s">
        <v>94</v>
      </c>
      <c r="BY92" s="132">
        <f>IF(AU92="základní",AV92,0)</f>
        <v>0</v>
      </c>
      <c r="BZ92" s="132">
        <f>IF(AU92="snížená",AV92,0)</f>
        <v>0</v>
      </c>
      <c r="CA92" s="132">
        <f>IF(AU92="zákl. přenesená",AV92,0)</f>
        <v>0</v>
      </c>
      <c r="CB92" s="132">
        <f>IF(AU92="sníž. přenesená",AV92,0)</f>
        <v>0</v>
      </c>
      <c r="CC92" s="132">
        <f>IF(AU92="nulová",AV92,0)</f>
        <v>0</v>
      </c>
      <c r="CD92" s="132">
        <f>IF(AU92="základní",AG92,0)</f>
        <v>0</v>
      </c>
      <c r="CE92" s="132">
        <f>IF(AU92="snížená",AG92,0)</f>
        <v>0</v>
      </c>
      <c r="CF92" s="132">
        <f>IF(AU92="zákl. přenesená",AG92,0)</f>
        <v>0</v>
      </c>
      <c r="CG92" s="132">
        <f>IF(AU92="sníž. přenesená",AG92,0)</f>
        <v>0</v>
      </c>
      <c r="CH92" s="132">
        <f>IF(AU92="nulová",AG92,0)</f>
        <v>0</v>
      </c>
      <c r="CI92" s="23">
        <f>IF(AU92="základní",1,IF(AU92="snížená",2,IF(AU92="zákl. přenesená",4,IF(AU92="sníž. přenesená",5,3))))</f>
        <v>1</v>
      </c>
      <c r="CJ92" s="23">
        <f>IF(AT92="stavební čast",1,IF(8892="investiční čast",2,3))</f>
        <v>1</v>
      </c>
      <c r="CK92" s="23" t="str">
        <f>IF(D92="Vyplň vlastní","","x")</f>
        <v/>
      </c>
    </row>
    <row r="93" s="1" customFormat="1" ht="19.92" customHeight="1">
      <c r="B93" s="47"/>
      <c r="C93" s="48"/>
      <c r="D93" s="133" t="s">
        <v>93</v>
      </c>
      <c r="E93" s="126"/>
      <c r="F93" s="126"/>
      <c r="G93" s="126"/>
      <c r="H93" s="126"/>
      <c r="I93" s="126"/>
      <c r="J93" s="126"/>
      <c r="K93" s="126"/>
      <c r="L93" s="126"/>
      <c r="M93" s="126"/>
      <c r="N93" s="126"/>
      <c r="O93" s="126"/>
      <c r="P93" s="126"/>
      <c r="Q93" s="126"/>
      <c r="R93" s="126"/>
      <c r="S93" s="126"/>
      <c r="T93" s="126"/>
      <c r="U93" s="126"/>
      <c r="V93" s="126"/>
      <c r="W93" s="126"/>
      <c r="X93" s="126"/>
      <c r="Y93" s="126"/>
      <c r="Z93" s="126"/>
      <c r="AA93" s="126"/>
      <c r="AB93" s="126"/>
      <c r="AC93" s="48"/>
      <c r="AD93" s="48"/>
      <c r="AE93" s="48"/>
      <c r="AF93" s="48"/>
      <c r="AG93" s="127">
        <f>AG87*AS93</f>
        <v>0</v>
      </c>
      <c r="AH93" s="128"/>
      <c r="AI93" s="128"/>
      <c r="AJ93" s="128"/>
      <c r="AK93" s="128"/>
      <c r="AL93" s="128"/>
      <c r="AM93" s="128"/>
      <c r="AN93" s="128">
        <f>AG93+AV93</f>
        <v>0</v>
      </c>
      <c r="AO93" s="128"/>
      <c r="AP93" s="128"/>
      <c r="AQ93" s="49"/>
      <c r="AS93" s="134">
        <v>0</v>
      </c>
      <c r="AT93" s="135" t="s">
        <v>91</v>
      </c>
      <c r="AU93" s="135" t="s">
        <v>45</v>
      </c>
      <c r="AV93" s="136">
        <f>ROUND(IF(AU93="nulová",0,IF(OR(AU93="základní",AU93="zákl. přenesená"),AG93*L31,AG93*L32)),2)</f>
        <v>0</v>
      </c>
      <c r="BV93" s="23" t="s">
        <v>94</v>
      </c>
      <c r="BY93" s="132">
        <f>IF(AU93="základní",AV93,0)</f>
        <v>0</v>
      </c>
      <c r="BZ93" s="132">
        <f>IF(AU93="snížená",AV93,0)</f>
        <v>0</v>
      </c>
      <c r="CA93" s="132">
        <f>IF(AU93="zákl. přenesená",AV93,0)</f>
        <v>0</v>
      </c>
      <c r="CB93" s="132">
        <f>IF(AU93="sníž. přenesená",AV93,0)</f>
        <v>0</v>
      </c>
      <c r="CC93" s="132">
        <f>IF(AU93="nulová",AV93,0)</f>
        <v>0</v>
      </c>
      <c r="CD93" s="132">
        <f>IF(AU93="základní",AG93,0)</f>
        <v>0</v>
      </c>
      <c r="CE93" s="132">
        <f>IF(AU93="snížená",AG93,0)</f>
        <v>0</v>
      </c>
      <c r="CF93" s="132">
        <f>IF(AU93="zákl. přenesená",AG93,0)</f>
        <v>0</v>
      </c>
      <c r="CG93" s="132">
        <f>IF(AU93="sníž. přenesená",AG93,0)</f>
        <v>0</v>
      </c>
      <c r="CH93" s="132">
        <f>IF(AU93="nulová",AG93,0)</f>
        <v>0</v>
      </c>
      <c r="CI93" s="23">
        <f>IF(AU93="základní",1,IF(AU93="snížená",2,IF(AU93="zákl. přenesená",4,IF(AU93="sníž. přenesená",5,3))))</f>
        <v>1</v>
      </c>
      <c r="CJ93" s="23">
        <f>IF(AT93="stavební čast",1,IF(8893="investiční čast",2,3))</f>
        <v>1</v>
      </c>
      <c r="CK93" s="23" t="str">
        <f>IF(D93="Vyplň vlastní","","x")</f>
        <v/>
      </c>
    </row>
    <row r="94" s="1" customFormat="1" ht="19.92" customHeight="1">
      <c r="B94" s="47"/>
      <c r="C94" s="48"/>
      <c r="D94" s="133" t="s">
        <v>93</v>
      </c>
      <c r="E94" s="126"/>
      <c r="F94" s="126"/>
      <c r="G94" s="126"/>
      <c r="H94" s="126"/>
      <c r="I94" s="126"/>
      <c r="J94" s="126"/>
      <c r="K94" s="126"/>
      <c r="L94" s="126"/>
      <c r="M94" s="126"/>
      <c r="N94" s="126"/>
      <c r="O94" s="126"/>
      <c r="P94" s="126"/>
      <c r="Q94" s="126"/>
      <c r="R94" s="126"/>
      <c r="S94" s="126"/>
      <c r="T94" s="126"/>
      <c r="U94" s="126"/>
      <c r="V94" s="126"/>
      <c r="W94" s="126"/>
      <c r="X94" s="126"/>
      <c r="Y94" s="126"/>
      <c r="Z94" s="126"/>
      <c r="AA94" s="126"/>
      <c r="AB94" s="126"/>
      <c r="AC94" s="48"/>
      <c r="AD94" s="48"/>
      <c r="AE94" s="48"/>
      <c r="AF94" s="48"/>
      <c r="AG94" s="127">
        <f>AG87*AS94</f>
        <v>0</v>
      </c>
      <c r="AH94" s="128"/>
      <c r="AI94" s="128"/>
      <c r="AJ94" s="128"/>
      <c r="AK94" s="128"/>
      <c r="AL94" s="128"/>
      <c r="AM94" s="128"/>
      <c r="AN94" s="128">
        <f>AG94+AV94</f>
        <v>0</v>
      </c>
      <c r="AO94" s="128"/>
      <c r="AP94" s="128"/>
      <c r="AQ94" s="49"/>
      <c r="AS94" s="137">
        <v>0</v>
      </c>
      <c r="AT94" s="138" t="s">
        <v>91</v>
      </c>
      <c r="AU94" s="138" t="s">
        <v>45</v>
      </c>
      <c r="AV94" s="139">
        <f>ROUND(IF(AU94="nulová",0,IF(OR(AU94="základní",AU94="zákl. přenesená"),AG94*L31,AG94*L32)),2)</f>
        <v>0</v>
      </c>
      <c r="BV94" s="23" t="s">
        <v>94</v>
      </c>
      <c r="BY94" s="132">
        <f>IF(AU94="základní",AV94,0)</f>
        <v>0</v>
      </c>
      <c r="BZ94" s="132">
        <f>IF(AU94="snížená",AV94,0)</f>
        <v>0</v>
      </c>
      <c r="CA94" s="132">
        <f>IF(AU94="zákl. přenesená",AV94,0)</f>
        <v>0</v>
      </c>
      <c r="CB94" s="132">
        <f>IF(AU94="sníž. přenesená",AV94,0)</f>
        <v>0</v>
      </c>
      <c r="CC94" s="132">
        <f>IF(AU94="nulová",AV94,0)</f>
        <v>0</v>
      </c>
      <c r="CD94" s="132">
        <f>IF(AU94="základní",AG94,0)</f>
        <v>0</v>
      </c>
      <c r="CE94" s="132">
        <f>IF(AU94="snížená",AG94,0)</f>
        <v>0</v>
      </c>
      <c r="CF94" s="132">
        <f>IF(AU94="zákl. přenesená",AG94,0)</f>
        <v>0</v>
      </c>
      <c r="CG94" s="132">
        <f>IF(AU94="sníž. přenesená",AG94,0)</f>
        <v>0</v>
      </c>
      <c r="CH94" s="132">
        <f>IF(AU94="nulová",AG94,0)</f>
        <v>0</v>
      </c>
      <c r="CI94" s="23">
        <f>IF(AU94="základní",1,IF(AU94="snížená",2,IF(AU94="zákl. přenesená",4,IF(AU94="sníž. přenesená",5,3))))</f>
        <v>1</v>
      </c>
      <c r="CJ94" s="23">
        <f>IF(AT94="stavební čast",1,IF(8894="investiční čast",2,3))</f>
        <v>1</v>
      </c>
      <c r="CK94" s="23" t="str">
        <f>IF(D94="Vyplň vlastní","","x")</f>
        <v/>
      </c>
    </row>
    <row r="95" s="1" customFormat="1" ht="10.8" customHeight="1">
      <c r="B95" s="47"/>
      <c r="C95" s="48"/>
      <c r="D95" s="48"/>
      <c r="E95" s="48"/>
      <c r="F95" s="48"/>
      <c r="G95" s="48"/>
      <c r="H95" s="48"/>
      <c r="I95" s="48"/>
      <c r="J95" s="48"/>
      <c r="K95" s="48"/>
      <c r="L95" s="48"/>
      <c r="M95" s="48"/>
      <c r="N95" s="48"/>
      <c r="O95" s="48"/>
      <c r="P95" s="48"/>
      <c r="Q95" s="48"/>
      <c r="R95" s="48"/>
      <c r="S95" s="48"/>
      <c r="T95" s="48"/>
      <c r="U95" s="48"/>
      <c r="V95" s="48"/>
      <c r="W95" s="48"/>
      <c r="X95" s="48"/>
      <c r="Y95" s="48"/>
      <c r="Z95" s="48"/>
      <c r="AA95" s="48"/>
      <c r="AB95" s="48"/>
      <c r="AC95" s="48"/>
      <c r="AD95" s="48"/>
      <c r="AE95" s="48"/>
      <c r="AF95" s="48"/>
      <c r="AG95" s="48"/>
      <c r="AH95" s="48"/>
      <c r="AI95" s="48"/>
      <c r="AJ95" s="48"/>
      <c r="AK95" s="48"/>
      <c r="AL95" s="48"/>
      <c r="AM95" s="48"/>
      <c r="AN95" s="48"/>
      <c r="AO95" s="48"/>
      <c r="AP95" s="48"/>
      <c r="AQ95" s="49"/>
    </row>
    <row r="96" s="1" customFormat="1" ht="30" customHeight="1">
      <c r="B96" s="47"/>
      <c r="C96" s="140" t="s">
        <v>95</v>
      </c>
      <c r="D96" s="141"/>
      <c r="E96" s="141"/>
      <c r="F96" s="141"/>
      <c r="G96" s="141"/>
      <c r="H96" s="141"/>
      <c r="I96" s="141"/>
      <c r="J96" s="141"/>
      <c r="K96" s="141"/>
      <c r="L96" s="141"/>
      <c r="M96" s="141"/>
      <c r="N96" s="141"/>
      <c r="O96" s="141"/>
      <c r="P96" s="141"/>
      <c r="Q96" s="141"/>
      <c r="R96" s="141"/>
      <c r="S96" s="141"/>
      <c r="T96" s="141"/>
      <c r="U96" s="141"/>
      <c r="V96" s="141"/>
      <c r="W96" s="141"/>
      <c r="X96" s="141"/>
      <c r="Y96" s="141"/>
      <c r="Z96" s="141"/>
      <c r="AA96" s="141"/>
      <c r="AB96" s="141"/>
      <c r="AC96" s="141"/>
      <c r="AD96" s="141"/>
      <c r="AE96" s="141"/>
      <c r="AF96" s="141"/>
      <c r="AG96" s="142">
        <f>ROUND(AG87+AG90,2)</f>
        <v>0</v>
      </c>
      <c r="AH96" s="142"/>
      <c r="AI96" s="142"/>
      <c r="AJ96" s="142"/>
      <c r="AK96" s="142"/>
      <c r="AL96" s="142"/>
      <c r="AM96" s="142"/>
      <c r="AN96" s="142">
        <f>AN87+AN90</f>
        <v>0</v>
      </c>
      <c r="AO96" s="142"/>
      <c r="AP96" s="142"/>
      <c r="AQ96" s="49"/>
    </row>
    <row r="97" s="1" customFormat="1" ht="6.96" customHeight="1">
      <c r="B97" s="76"/>
      <c r="C97" s="77"/>
      <c r="D97" s="77"/>
      <c r="E97" s="77"/>
      <c r="F97" s="77"/>
      <c r="G97" s="77"/>
      <c r="H97" s="77"/>
      <c r="I97" s="77"/>
      <c r="J97" s="77"/>
      <c r="K97" s="77"/>
      <c r="L97" s="77"/>
      <c r="M97" s="77"/>
      <c r="N97" s="77"/>
      <c r="O97" s="77"/>
      <c r="P97" s="77"/>
      <c r="Q97" s="77"/>
      <c r="R97" s="77"/>
      <c r="S97" s="77"/>
      <c r="T97" s="77"/>
      <c r="U97" s="77"/>
      <c r="V97" s="77"/>
      <c r="W97" s="77"/>
      <c r="X97" s="77"/>
      <c r="Y97" s="77"/>
      <c r="Z97" s="77"/>
      <c r="AA97" s="77"/>
      <c r="AB97" s="77"/>
      <c r="AC97" s="77"/>
      <c r="AD97" s="77"/>
      <c r="AE97" s="77"/>
      <c r="AF97" s="77"/>
      <c r="AG97" s="77"/>
      <c r="AH97" s="77"/>
      <c r="AI97" s="77"/>
      <c r="AJ97" s="77"/>
      <c r="AK97" s="77"/>
      <c r="AL97" s="77"/>
      <c r="AM97" s="77"/>
      <c r="AN97" s="77"/>
      <c r="AO97" s="77"/>
      <c r="AP97" s="77"/>
      <c r="AQ97" s="78"/>
    </row>
  </sheetData>
  <mergeCells count="58">
    <mergeCell ref="L34:O34"/>
    <mergeCell ref="L33:O33"/>
    <mergeCell ref="BE5:BE34"/>
    <mergeCell ref="E14:AJ14"/>
    <mergeCell ref="E23:AN23"/>
    <mergeCell ref="AK26:AO26"/>
    <mergeCell ref="AK27:AO27"/>
    <mergeCell ref="AK29:AO29"/>
    <mergeCell ref="L31:O31"/>
    <mergeCell ref="W31:AE31"/>
    <mergeCell ref="AK31:AO31"/>
    <mergeCell ref="L32:O32"/>
    <mergeCell ref="W32:AE32"/>
    <mergeCell ref="AK32:AO32"/>
    <mergeCell ref="W33:AE33"/>
    <mergeCell ref="C2:AP2"/>
    <mergeCell ref="C4:AP4"/>
    <mergeCell ref="AR2:BE2"/>
    <mergeCell ref="K5:AO5"/>
    <mergeCell ref="AK33:AO33"/>
    <mergeCell ref="AG94:AM94"/>
    <mergeCell ref="AG91:AM91"/>
    <mergeCell ref="AN91:AP91"/>
    <mergeCell ref="AG92:AM92"/>
    <mergeCell ref="AN92:AP92"/>
    <mergeCell ref="AG93:AM93"/>
    <mergeCell ref="AN93:AP93"/>
    <mergeCell ref="AN94:AP94"/>
    <mergeCell ref="AG90:AM90"/>
    <mergeCell ref="AN90:AP90"/>
    <mergeCell ref="AG96:AM96"/>
    <mergeCell ref="AN96:AP96"/>
    <mergeCell ref="K6:AO6"/>
    <mergeCell ref="W34:AE34"/>
    <mergeCell ref="AK34:AO34"/>
    <mergeCell ref="L35:O35"/>
    <mergeCell ref="W35:AE35"/>
    <mergeCell ref="AK35:AO35"/>
    <mergeCell ref="X37:AB37"/>
    <mergeCell ref="AK37:AO37"/>
    <mergeCell ref="C76:AP76"/>
    <mergeCell ref="L78:AO78"/>
    <mergeCell ref="C85:G85"/>
    <mergeCell ref="I85:AF85"/>
    <mergeCell ref="D88:H88"/>
    <mergeCell ref="J88:AF88"/>
    <mergeCell ref="D92:AB92"/>
    <mergeCell ref="D93:AB93"/>
    <mergeCell ref="D94:AB94"/>
    <mergeCell ref="AM82:AP82"/>
    <mergeCell ref="AS82:AT84"/>
    <mergeCell ref="AM83:AP83"/>
    <mergeCell ref="AG85:AM85"/>
    <mergeCell ref="AN85:AP85"/>
    <mergeCell ref="AN88:AP88"/>
    <mergeCell ref="AG88:AM88"/>
    <mergeCell ref="AG87:AM87"/>
    <mergeCell ref="AN87:AP87"/>
  </mergeCells>
  <dataValidations count="2">
    <dataValidation type="list" allowBlank="1" showInputMessage="1" showErrorMessage="1" error="Povoleny jsou hodnoty základní, snížená, zákl. přenesená, sníž. přenesená, nulová." sqref="AU91:AU95">
      <formula1>"základní, snížená, zákl. přenesená, sníž. přenesená, nulová"</formula1>
    </dataValidation>
    <dataValidation type="list" allowBlank="1" showInputMessage="1" showErrorMessage="1" error="Povoleny jsou hodnoty stavební čast, technologická čast, investiční čast." sqref="AT91:AT95">
      <formula1>"stavební čast, technologická čast, investiční čast"</formula1>
    </dataValidation>
  </dataValidations>
  <hyperlinks>
    <hyperlink ref="K1:S1" location="C2" display="1) Souhrnný list stavby"/>
    <hyperlink ref="W1:AF1" location="C87" display="2) Rekapitulace objektů"/>
    <hyperlink ref="A88" location="'N2018-16 - Stavební úprav...'!C2" display="/"/>
  </hyperlinks>
  <pageMargins left="0.5833333" right="0.5833333" top="0.5" bottom="0.4666667" header="0" footer="0"/>
  <pageSetup paperSize="9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>
      <pane activePane="bottomLeft" state="frozen" topLeftCell="A2" ySplit="1"/>
    </sheetView>
  </sheetViews>
  <cols>
    <col min="1" max="1" width="8.33" customWidth="1"/>
    <col min="2" max="2" width="1.67" customWidth="1"/>
    <col min="3" max="3" width="4.17" customWidth="1"/>
    <col min="4" max="4" width="4.33" customWidth="1"/>
    <col min="5" max="5" width="17.17" customWidth="1"/>
    <col min="6" max="6" width="11.17" customWidth="1"/>
    <col min="7" max="7" width="11.17" customWidth="1"/>
    <col min="8" max="8" width="12.5" customWidth="1"/>
    <col min="9" max="9" width="7" customWidth="1"/>
    <col min="10" max="10" width="5.17" customWidth="1"/>
    <col min="11" max="11" width="11.5" customWidth="1"/>
    <col min="12" max="12" width="12" customWidth="1"/>
    <col min="13" max="13" width="6" customWidth="1"/>
    <col min="14" max="14" width="6" customWidth="1"/>
    <col min="15" max="15" width="2" customWidth="1"/>
    <col min="16" max="16" width="12.5" customWidth="1"/>
    <col min="17" max="17" width="4.17" customWidth="1"/>
    <col min="18" max="18" width="1.67" customWidth="1"/>
    <col min="19" max="19" width="8.17" customWidth="1"/>
    <col min="20" max="20" width="29.67" hidden="1" customWidth="1"/>
    <col min="21" max="21" width="16.33" hidden="1" customWidth="1"/>
    <col min="22" max="22" width="12.33" hidden="1" customWidth="1"/>
    <col min="23" max="23" width="16.33" hidden="1" customWidth="1"/>
    <col min="24" max="24" width="12.17" hidden="1" customWidth="1"/>
    <col min="25" max="25" width="15" hidden="1" customWidth="1"/>
    <col min="26" max="26" width="11" hidden="1" customWidth="1"/>
    <col min="27" max="27" width="15" hidden="1" customWidth="1"/>
    <col min="28" max="28" width="16.33" hidden="1" customWidth="1"/>
    <col min="29" max="29" width="11" customWidth="1"/>
    <col min="30" max="30" width="15" customWidth="1"/>
    <col min="31" max="31" width="16.33" customWidth="1"/>
    <col min="44" max="44" width="9.33" hidden="1"/>
    <col min="45" max="45" width="9.33" hidden="1"/>
    <col min="46" max="46" width="9.33" hidden="1"/>
    <col min="47" max="47" width="9.33" hidden="1"/>
    <col min="48" max="48" width="9.33" hidden="1"/>
    <col min="49" max="49" width="9.33" hidden="1"/>
    <col min="50" max="50" width="9.33" hidden="1"/>
    <col min="51" max="51" width="9.33" hidden="1"/>
    <col min="52" max="52" width="9.33" hidden="1"/>
    <col min="53" max="53" width="9.33" hidden="1"/>
    <col min="54" max="54" width="9.33" hidden="1"/>
    <col min="55" max="55" width="9.33" hidden="1"/>
    <col min="56" max="56" width="9.33" hidden="1"/>
    <col min="57" max="57" width="9.33" hidden="1"/>
    <col min="58" max="58" width="9.33" hidden="1"/>
    <col min="59" max="59" width="9.33" hidden="1"/>
    <col min="60" max="60" width="9.33" hidden="1"/>
    <col min="61" max="61" width="9.33" hidden="1"/>
    <col min="62" max="62" width="9.33" hidden="1"/>
    <col min="63" max="63" width="9.33" hidden="1"/>
    <col min="64" max="64" width="9.33" hidden="1"/>
    <col min="65" max="65" width="9.33" hidden="1"/>
  </cols>
  <sheetData>
    <row r="1" ht="21.84" customHeight="1">
      <c r="A1" s="143"/>
      <c r="B1" s="14"/>
      <c r="C1" s="14"/>
      <c r="D1" s="15" t="s">
        <v>1</v>
      </c>
      <c r="E1" s="14"/>
      <c r="F1" s="16" t="s">
        <v>96</v>
      </c>
      <c r="G1" s="16"/>
      <c r="H1" s="144" t="s">
        <v>97</v>
      </c>
      <c r="I1" s="144"/>
      <c r="J1" s="144"/>
      <c r="K1" s="144"/>
      <c r="L1" s="16" t="s">
        <v>98</v>
      </c>
      <c r="M1" s="14"/>
      <c r="N1" s="14"/>
      <c r="O1" s="15" t="s">
        <v>99</v>
      </c>
      <c r="P1" s="14"/>
      <c r="Q1" s="14"/>
      <c r="R1" s="14"/>
      <c r="S1" s="16" t="s">
        <v>100</v>
      </c>
      <c r="T1" s="16"/>
      <c r="U1" s="143"/>
      <c r="V1" s="143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</row>
    <row r="2" ht="36.96" customHeight="1">
      <c r="C2" s="20" t="s">
        <v>7</v>
      </c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S2" s="22" t="s">
        <v>8</v>
      </c>
      <c r="AT2" s="23" t="s">
        <v>82</v>
      </c>
    </row>
    <row r="3" ht="6.96" customHeight="1">
      <c r="B3" s="24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6"/>
      <c r="AT3" s="23" t="s">
        <v>101</v>
      </c>
    </row>
    <row r="4" ht="36.96" customHeight="1">
      <c r="B4" s="27"/>
      <c r="C4" s="28" t="s">
        <v>102</v>
      </c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30"/>
      <c r="T4" s="21" t="s">
        <v>13</v>
      </c>
      <c r="AT4" s="23" t="s">
        <v>6</v>
      </c>
    </row>
    <row r="5" ht="6.96" customHeight="1">
      <c r="B5" s="27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0"/>
    </row>
    <row r="6" s="1" customFormat="1" ht="32.88" customHeight="1">
      <c r="B6" s="47"/>
      <c r="C6" s="48"/>
      <c r="D6" s="36" t="s">
        <v>19</v>
      </c>
      <c r="E6" s="48"/>
      <c r="F6" s="37" t="s">
        <v>20</v>
      </c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9"/>
    </row>
    <row r="7" s="1" customFormat="1" ht="14.4" customHeight="1">
      <c r="B7" s="47"/>
      <c r="C7" s="48"/>
      <c r="D7" s="39" t="s">
        <v>21</v>
      </c>
      <c r="E7" s="48"/>
      <c r="F7" s="34" t="s">
        <v>5</v>
      </c>
      <c r="G7" s="48"/>
      <c r="H7" s="48"/>
      <c r="I7" s="48"/>
      <c r="J7" s="48"/>
      <c r="K7" s="48"/>
      <c r="L7" s="48"/>
      <c r="M7" s="39" t="s">
        <v>22</v>
      </c>
      <c r="N7" s="48"/>
      <c r="O7" s="34" t="s">
        <v>5</v>
      </c>
      <c r="P7" s="48"/>
      <c r="Q7" s="48"/>
      <c r="R7" s="49"/>
    </row>
    <row r="8" s="1" customFormat="1" ht="14.4" customHeight="1">
      <c r="B8" s="47"/>
      <c r="C8" s="48"/>
      <c r="D8" s="39" t="s">
        <v>23</v>
      </c>
      <c r="E8" s="48"/>
      <c r="F8" s="34" t="s">
        <v>24</v>
      </c>
      <c r="G8" s="48"/>
      <c r="H8" s="48"/>
      <c r="I8" s="48"/>
      <c r="J8" s="48"/>
      <c r="K8" s="48"/>
      <c r="L8" s="48"/>
      <c r="M8" s="39" t="s">
        <v>25</v>
      </c>
      <c r="N8" s="48"/>
      <c r="O8" s="145" t="str">
        <f>'Rekapitulace stavby'!AN8</f>
        <v>29. 8. 2018</v>
      </c>
      <c r="P8" s="91"/>
      <c r="Q8" s="48"/>
      <c r="R8" s="49"/>
    </row>
    <row r="9" s="1" customFormat="1" ht="10.8" customHeight="1">
      <c r="B9" s="47"/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9"/>
    </row>
    <row r="10" s="1" customFormat="1" ht="14.4" customHeight="1">
      <c r="B10" s="47"/>
      <c r="C10" s="48"/>
      <c r="D10" s="39" t="s">
        <v>27</v>
      </c>
      <c r="E10" s="48"/>
      <c r="F10" s="48"/>
      <c r="G10" s="48"/>
      <c r="H10" s="48"/>
      <c r="I10" s="48"/>
      <c r="J10" s="48"/>
      <c r="K10" s="48"/>
      <c r="L10" s="48"/>
      <c r="M10" s="39" t="s">
        <v>28</v>
      </c>
      <c r="N10" s="48"/>
      <c r="O10" s="34" t="s">
        <v>29</v>
      </c>
      <c r="P10" s="34"/>
      <c r="Q10" s="48"/>
      <c r="R10" s="49"/>
    </row>
    <row r="11" s="1" customFormat="1" ht="18" customHeight="1">
      <c r="B11" s="47"/>
      <c r="C11" s="48"/>
      <c r="D11" s="48"/>
      <c r="E11" s="34" t="s">
        <v>30</v>
      </c>
      <c r="F11" s="48"/>
      <c r="G11" s="48"/>
      <c r="H11" s="48"/>
      <c r="I11" s="48"/>
      <c r="J11" s="48"/>
      <c r="K11" s="48"/>
      <c r="L11" s="48"/>
      <c r="M11" s="39" t="s">
        <v>31</v>
      </c>
      <c r="N11" s="48"/>
      <c r="O11" s="34" t="s">
        <v>5</v>
      </c>
      <c r="P11" s="34"/>
      <c r="Q11" s="48"/>
      <c r="R11" s="49"/>
    </row>
    <row r="12" s="1" customFormat="1" ht="6.96" customHeight="1">
      <c r="B12" s="47"/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9"/>
    </row>
    <row r="13" s="1" customFormat="1" ht="14.4" customHeight="1">
      <c r="B13" s="47"/>
      <c r="C13" s="48"/>
      <c r="D13" s="39" t="s">
        <v>32</v>
      </c>
      <c r="E13" s="48"/>
      <c r="F13" s="48"/>
      <c r="G13" s="48"/>
      <c r="H13" s="48"/>
      <c r="I13" s="48"/>
      <c r="J13" s="48"/>
      <c r="K13" s="48"/>
      <c r="L13" s="48"/>
      <c r="M13" s="39" t="s">
        <v>28</v>
      </c>
      <c r="N13" s="48"/>
      <c r="O13" s="40" t="str">
        <f>IF('Rekapitulace stavby'!AN13="","",'Rekapitulace stavby'!AN13)</f>
        <v>Vyplň údaj</v>
      </c>
      <c r="P13" s="34"/>
      <c r="Q13" s="48"/>
      <c r="R13" s="49"/>
    </row>
    <row r="14" s="1" customFormat="1" ht="18" customHeight="1">
      <c r="B14" s="47"/>
      <c r="C14" s="48"/>
      <c r="D14" s="48"/>
      <c r="E14" s="40" t="str">
        <f>IF('Rekapitulace stavby'!E14="","",'Rekapitulace stavby'!E14)</f>
        <v>Vyplň údaj</v>
      </c>
      <c r="F14" s="146"/>
      <c r="G14" s="146"/>
      <c r="H14" s="146"/>
      <c r="I14" s="146"/>
      <c r="J14" s="146"/>
      <c r="K14" s="146"/>
      <c r="L14" s="146"/>
      <c r="M14" s="39" t="s">
        <v>31</v>
      </c>
      <c r="N14" s="48"/>
      <c r="O14" s="40" t="str">
        <f>IF('Rekapitulace stavby'!AN14="","",'Rekapitulace stavby'!AN14)</f>
        <v>Vyplň údaj</v>
      </c>
      <c r="P14" s="34"/>
      <c r="Q14" s="48"/>
      <c r="R14" s="49"/>
    </row>
    <row r="15" s="1" customFormat="1" ht="6.96" customHeight="1">
      <c r="B15" s="47"/>
      <c r="C15" s="48"/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9"/>
    </row>
    <row r="16" s="1" customFormat="1" ht="14.4" customHeight="1">
      <c r="B16" s="47"/>
      <c r="C16" s="48"/>
      <c r="D16" s="39" t="s">
        <v>34</v>
      </c>
      <c r="E16" s="48"/>
      <c r="F16" s="48"/>
      <c r="G16" s="48"/>
      <c r="H16" s="48"/>
      <c r="I16" s="48"/>
      <c r="J16" s="48"/>
      <c r="K16" s="48"/>
      <c r="L16" s="48"/>
      <c r="M16" s="39" t="s">
        <v>28</v>
      </c>
      <c r="N16" s="48"/>
      <c r="O16" s="34" t="s">
        <v>35</v>
      </c>
      <c r="P16" s="34"/>
      <c r="Q16" s="48"/>
      <c r="R16" s="49"/>
    </row>
    <row r="17" s="1" customFormat="1" ht="18" customHeight="1">
      <c r="B17" s="47"/>
      <c r="C17" s="48"/>
      <c r="D17" s="48"/>
      <c r="E17" s="34" t="s">
        <v>36</v>
      </c>
      <c r="F17" s="48"/>
      <c r="G17" s="48"/>
      <c r="H17" s="48"/>
      <c r="I17" s="48"/>
      <c r="J17" s="48"/>
      <c r="K17" s="48"/>
      <c r="L17" s="48"/>
      <c r="M17" s="39" t="s">
        <v>31</v>
      </c>
      <c r="N17" s="48"/>
      <c r="O17" s="34" t="s">
        <v>5</v>
      </c>
      <c r="P17" s="34"/>
      <c r="Q17" s="48"/>
      <c r="R17" s="49"/>
    </row>
    <row r="18" s="1" customFormat="1" ht="6.96" customHeight="1">
      <c r="B18" s="47"/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8"/>
      <c r="N18" s="48"/>
      <c r="O18" s="48"/>
      <c r="P18" s="48"/>
      <c r="Q18" s="48"/>
      <c r="R18" s="49"/>
    </row>
    <row r="19" s="1" customFormat="1" ht="14.4" customHeight="1">
      <c r="B19" s="47"/>
      <c r="C19" s="48"/>
      <c r="D19" s="39" t="s">
        <v>38</v>
      </c>
      <c r="E19" s="48"/>
      <c r="F19" s="48"/>
      <c r="G19" s="48"/>
      <c r="H19" s="48"/>
      <c r="I19" s="48"/>
      <c r="J19" s="48"/>
      <c r="K19" s="48"/>
      <c r="L19" s="48"/>
      <c r="M19" s="39" t="s">
        <v>28</v>
      </c>
      <c r="N19" s="48"/>
      <c r="O19" s="34" t="str">
        <f>IF('Rekapitulace stavby'!AN19="","",'Rekapitulace stavby'!AN19)</f>
        <v/>
      </c>
      <c r="P19" s="34"/>
      <c r="Q19" s="48"/>
      <c r="R19" s="49"/>
    </row>
    <row r="20" s="1" customFormat="1" ht="18" customHeight="1">
      <c r="B20" s="47"/>
      <c r="C20" s="48"/>
      <c r="D20" s="48"/>
      <c r="E20" s="34" t="str">
        <f>IF('Rekapitulace stavby'!E20="","",'Rekapitulace stavby'!E20)</f>
        <v xml:space="preserve"> </v>
      </c>
      <c r="F20" s="48"/>
      <c r="G20" s="48"/>
      <c r="H20" s="48"/>
      <c r="I20" s="48"/>
      <c r="J20" s="48"/>
      <c r="K20" s="48"/>
      <c r="L20" s="48"/>
      <c r="M20" s="39" t="s">
        <v>31</v>
      </c>
      <c r="N20" s="48"/>
      <c r="O20" s="34" t="str">
        <f>IF('Rekapitulace stavby'!AN20="","",'Rekapitulace stavby'!AN20)</f>
        <v/>
      </c>
      <c r="P20" s="34"/>
      <c r="Q20" s="48"/>
      <c r="R20" s="49"/>
    </row>
    <row r="21" s="1" customFormat="1" ht="6.96" customHeight="1">
      <c r="B21" s="47"/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9"/>
    </row>
    <row r="22" s="1" customFormat="1" ht="14.4" customHeight="1">
      <c r="B22" s="47"/>
      <c r="C22" s="48"/>
      <c r="D22" s="39" t="s">
        <v>40</v>
      </c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9"/>
    </row>
    <row r="23" s="1" customFormat="1" ht="16.5" customHeight="1">
      <c r="B23" s="47"/>
      <c r="C23" s="48"/>
      <c r="D23" s="48"/>
      <c r="E23" s="43" t="s">
        <v>5</v>
      </c>
      <c r="F23" s="43"/>
      <c r="G23" s="43"/>
      <c r="H23" s="43"/>
      <c r="I23" s="43"/>
      <c r="J23" s="43"/>
      <c r="K23" s="43"/>
      <c r="L23" s="43"/>
      <c r="M23" s="48"/>
      <c r="N23" s="48"/>
      <c r="O23" s="48"/>
      <c r="P23" s="48"/>
      <c r="Q23" s="48"/>
      <c r="R23" s="49"/>
    </row>
    <row r="24" s="1" customFormat="1" ht="6.96" customHeight="1">
      <c r="B24" s="47"/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9"/>
    </row>
    <row r="25" s="1" customFormat="1" ht="6.96" customHeight="1">
      <c r="B25" s="47"/>
      <c r="C25" s="48"/>
      <c r="D25" s="68"/>
      <c r="E25" s="68"/>
      <c r="F25" s="68"/>
      <c r="G25" s="68"/>
      <c r="H25" s="68"/>
      <c r="I25" s="68"/>
      <c r="J25" s="68"/>
      <c r="K25" s="68"/>
      <c r="L25" s="68"/>
      <c r="M25" s="68"/>
      <c r="N25" s="68"/>
      <c r="O25" s="68"/>
      <c r="P25" s="68"/>
      <c r="Q25" s="48"/>
      <c r="R25" s="49"/>
    </row>
    <row r="26" s="1" customFormat="1" ht="14.4" customHeight="1">
      <c r="B26" s="47"/>
      <c r="C26" s="48"/>
      <c r="D26" s="147" t="s">
        <v>103</v>
      </c>
      <c r="E26" s="48"/>
      <c r="F26" s="48"/>
      <c r="G26" s="48"/>
      <c r="H26" s="48"/>
      <c r="I26" s="48"/>
      <c r="J26" s="48"/>
      <c r="K26" s="48"/>
      <c r="L26" s="48"/>
      <c r="M26" s="46">
        <f>N87</f>
        <v>0</v>
      </c>
      <c r="N26" s="46"/>
      <c r="O26" s="46"/>
      <c r="P26" s="46"/>
      <c r="Q26" s="48"/>
      <c r="R26" s="49"/>
    </row>
    <row r="27" s="1" customFormat="1" ht="14.4" customHeight="1">
      <c r="B27" s="47"/>
      <c r="C27" s="48"/>
      <c r="D27" s="45" t="s">
        <v>90</v>
      </c>
      <c r="E27" s="48"/>
      <c r="F27" s="48"/>
      <c r="G27" s="48"/>
      <c r="H27" s="48"/>
      <c r="I27" s="48"/>
      <c r="J27" s="48"/>
      <c r="K27" s="48"/>
      <c r="L27" s="48"/>
      <c r="M27" s="46">
        <f>N105</f>
        <v>0</v>
      </c>
      <c r="N27" s="46"/>
      <c r="O27" s="46"/>
      <c r="P27" s="46"/>
      <c r="Q27" s="48"/>
      <c r="R27" s="49"/>
    </row>
    <row r="28" s="1" customFormat="1" ht="6.96" customHeight="1">
      <c r="B28" s="47"/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9"/>
    </row>
    <row r="29" s="1" customFormat="1" ht="25.44" customHeight="1">
      <c r="B29" s="47"/>
      <c r="C29" s="48"/>
      <c r="D29" s="148" t="s">
        <v>43</v>
      </c>
      <c r="E29" s="48"/>
      <c r="F29" s="48"/>
      <c r="G29" s="48"/>
      <c r="H29" s="48"/>
      <c r="I29" s="48"/>
      <c r="J29" s="48"/>
      <c r="K29" s="48"/>
      <c r="L29" s="48"/>
      <c r="M29" s="149">
        <f>ROUND(M26+M27,2)</f>
        <v>0</v>
      </c>
      <c r="N29" s="48"/>
      <c r="O29" s="48"/>
      <c r="P29" s="48"/>
      <c r="Q29" s="48"/>
      <c r="R29" s="49"/>
    </row>
    <row r="30" s="1" customFormat="1" ht="6.96" customHeight="1">
      <c r="B30" s="47"/>
      <c r="C30" s="48"/>
      <c r="D30" s="68"/>
      <c r="E30" s="68"/>
      <c r="F30" s="68"/>
      <c r="G30" s="68"/>
      <c r="H30" s="68"/>
      <c r="I30" s="68"/>
      <c r="J30" s="68"/>
      <c r="K30" s="68"/>
      <c r="L30" s="68"/>
      <c r="M30" s="68"/>
      <c r="N30" s="68"/>
      <c r="O30" s="68"/>
      <c r="P30" s="68"/>
      <c r="Q30" s="48"/>
      <c r="R30" s="49"/>
    </row>
    <row r="31" s="1" customFormat="1" ht="14.4" customHeight="1">
      <c r="B31" s="47"/>
      <c r="C31" s="48"/>
      <c r="D31" s="55" t="s">
        <v>44</v>
      </c>
      <c r="E31" s="55" t="s">
        <v>45</v>
      </c>
      <c r="F31" s="56">
        <v>0.20999999999999999</v>
      </c>
      <c r="G31" s="150" t="s">
        <v>46</v>
      </c>
      <c r="H31" s="151">
        <f>(SUM(BE105:BE112)+SUM(BE129:BE268))</f>
        <v>0</v>
      </c>
      <c r="I31" s="48"/>
      <c r="J31" s="48"/>
      <c r="K31" s="48"/>
      <c r="L31" s="48"/>
      <c r="M31" s="151">
        <f>ROUND((SUM(BE105:BE112)+SUM(BE129:BE268)), 2)*F31</f>
        <v>0</v>
      </c>
      <c r="N31" s="48"/>
      <c r="O31" s="48"/>
      <c r="P31" s="48"/>
      <c r="Q31" s="48"/>
      <c r="R31" s="49"/>
    </row>
    <row r="32" s="1" customFormat="1" ht="14.4" customHeight="1">
      <c r="B32" s="47"/>
      <c r="C32" s="48"/>
      <c r="D32" s="48"/>
      <c r="E32" s="55" t="s">
        <v>47</v>
      </c>
      <c r="F32" s="56">
        <v>0.14999999999999999</v>
      </c>
      <c r="G32" s="150" t="s">
        <v>46</v>
      </c>
      <c r="H32" s="151">
        <f>(SUM(BF105:BF112)+SUM(BF129:BF268))</f>
        <v>0</v>
      </c>
      <c r="I32" s="48"/>
      <c r="J32" s="48"/>
      <c r="K32" s="48"/>
      <c r="L32" s="48"/>
      <c r="M32" s="151">
        <f>ROUND((SUM(BF105:BF112)+SUM(BF129:BF268)), 2)*F32</f>
        <v>0</v>
      </c>
      <c r="N32" s="48"/>
      <c r="O32" s="48"/>
      <c r="P32" s="48"/>
      <c r="Q32" s="48"/>
      <c r="R32" s="49"/>
    </row>
    <row r="33" hidden="1" s="1" customFormat="1" ht="14.4" customHeight="1">
      <c r="B33" s="47"/>
      <c r="C33" s="48"/>
      <c r="D33" s="48"/>
      <c r="E33" s="55" t="s">
        <v>48</v>
      </c>
      <c r="F33" s="56">
        <v>0.20999999999999999</v>
      </c>
      <c r="G33" s="150" t="s">
        <v>46</v>
      </c>
      <c r="H33" s="151">
        <f>(SUM(BG105:BG112)+SUM(BG129:BG268))</f>
        <v>0</v>
      </c>
      <c r="I33" s="48"/>
      <c r="J33" s="48"/>
      <c r="K33" s="48"/>
      <c r="L33" s="48"/>
      <c r="M33" s="151">
        <v>0</v>
      </c>
      <c r="N33" s="48"/>
      <c r="O33" s="48"/>
      <c r="P33" s="48"/>
      <c r="Q33" s="48"/>
      <c r="R33" s="49"/>
    </row>
    <row r="34" hidden="1" s="1" customFormat="1" ht="14.4" customHeight="1">
      <c r="B34" s="47"/>
      <c r="C34" s="48"/>
      <c r="D34" s="48"/>
      <c r="E34" s="55" t="s">
        <v>49</v>
      </c>
      <c r="F34" s="56">
        <v>0.14999999999999999</v>
      </c>
      <c r="G34" s="150" t="s">
        <v>46</v>
      </c>
      <c r="H34" s="151">
        <f>(SUM(BH105:BH112)+SUM(BH129:BH268))</f>
        <v>0</v>
      </c>
      <c r="I34" s="48"/>
      <c r="J34" s="48"/>
      <c r="K34" s="48"/>
      <c r="L34" s="48"/>
      <c r="M34" s="151">
        <v>0</v>
      </c>
      <c r="N34" s="48"/>
      <c r="O34" s="48"/>
      <c r="P34" s="48"/>
      <c r="Q34" s="48"/>
      <c r="R34" s="49"/>
    </row>
    <row r="35" hidden="1" s="1" customFormat="1" ht="14.4" customHeight="1">
      <c r="B35" s="47"/>
      <c r="C35" s="48"/>
      <c r="D35" s="48"/>
      <c r="E35" s="55" t="s">
        <v>50</v>
      </c>
      <c r="F35" s="56">
        <v>0</v>
      </c>
      <c r="G35" s="150" t="s">
        <v>46</v>
      </c>
      <c r="H35" s="151">
        <f>(SUM(BI105:BI112)+SUM(BI129:BI268))</f>
        <v>0</v>
      </c>
      <c r="I35" s="48"/>
      <c r="J35" s="48"/>
      <c r="K35" s="48"/>
      <c r="L35" s="48"/>
      <c r="M35" s="151">
        <v>0</v>
      </c>
      <c r="N35" s="48"/>
      <c r="O35" s="48"/>
      <c r="P35" s="48"/>
      <c r="Q35" s="48"/>
      <c r="R35" s="49"/>
    </row>
    <row r="36" s="1" customFormat="1" ht="6.96" customHeight="1">
      <c r="B36" s="47"/>
      <c r="C36" s="48"/>
      <c r="D36" s="48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9"/>
    </row>
    <row r="37" s="1" customFormat="1" ht="25.44" customHeight="1">
      <c r="B37" s="47"/>
      <c r="C37" s="141"/>
      <c r="D37" s="152" t="s">
        <v>51</v>
      </c>
      <c r="E37" s="98"/>
      <c r="F37" s="98"/>
      <c r="G37" s="153" t="s">
        <v>52</v>
      </c>
      <c r="H37" s="154" t="s">
        <v>53</v>
      </c>
      <c r="I37" s="98"/>
      <c r="J37" s="98"/>
      <c r="K37" s="98"/>
      <c r="L37" s="155">
        <f>SUM(M29:M35)</f>
        <v>0</v>
      </c>
      <c r="M37" s="155"/>
      <c r="N37" s="155"/>
      <c r="O37" s="155"/>
      <c r="P37" s="156"/>
      <c r="Q37" s="141"/>
      <c r="R37" s="49"/>
    </row>
    <row r="38" s="1" customFormat="1" ht="14.4" customHeight="1">
      <c r="B38" s="47"/>
      <c r="C38" s="48"/>
      <c r="D38" s="48"/>
      <c r="E38" s="48"/>
      <c r="F38" s="48"/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48"/>
      <c r="R38" s="49"/>
    </row>
    <row r="39" s="1" customFormat="1" ht="14.4" customHeight="1">
      <c r="B39" s="47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48"/>
      <c r="O39" s="48"/>
      <c r="P39" s="48"/>
      <c r="Q39" s="48"/>
      <c r="R39" s="49"/>
    </row>
    <row r="40">
      <c r="B40" s="27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0"/>
    </row>
    <row r="41">
      <c r="B41" s="27"/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0"/>
    </row>
    <row r="42">
      <c r="B42" s="27"/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0"/>
    </row>
    <row r="43">
      <c r="B43" s="27"/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0"/>
    </row>
    <row r="44">
      <c r="B44" s="27"/>
      <c r="C44" s="32"/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0"/>
    </row>
    <row r="45">
      <c r="B45" s="27"/>
      <c r="C45" s="32"/>
      <c r="D45" s="32"/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0"/>
    </row>
    <row r="46">
      <c r="B46" s="27"/>
      <c r="C46" s="32"/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0"/>
    </row>
    <row r="47">
      <c r="B47" s="27"/>
      <c r="C47" s="32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0"/>
    </row>
    <row r="48">
      <c r="B48" s="27"/>
      <c r="C48" s="32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0"/>
    </row>
    <row r="49">
      <c r="B49" s="27"/>
      <c r="C49" s="32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0"/>
    </row>
    <row r="50" s="1" customFormat="1">
      <c r="B50" s="47"/>
      <c r="C50" s="48"/>
      <c r="D50" s="67" t="s">
        <v>54</v>
      </c>
      <c r="E50" s="68"/>
      <c r="F50" s="68"/>
      <c r="G50" s="68"/>
      <c r="H50" s="69"/>
      <c r="I50" s="48"/>
      <c r="J50" s="67" t="s">
        <v>55</v>
      </c>
      <c r="K50" s="68"/>
      <c r="L50" s="68"/>
      <c r="M50" s="68"/>
      <c r="N50" s="68"/>
      <c r="O50" s="68"/>
      <c r="P50" s="69"/>
      <c r="Q50" s="48"/>
      <c r="R50" s="49"/>
    </row>
    <row r="51">
      <c r="B51" s="27"/>
      <c r="C51" s="32"/>
      <c r="D51" s="70"/>
      <c r="E51" s="32"/>
      <c r="F51" s="32"/>
      <c r="G51" s="32"/>
      <c r="H51" s="71"/>
      <c r="I51" s="32"/>
      <c r="J51" s="70"/>
      <c r="K51" s="32"/>
      <c r="L51" s="32"/>
      <c r="M51" s="32"/>
      <c r="N51" s="32"/>
      <c r="O51" s="32"/>
      <c r="P51" s="71"/>
      <c r="Q51" s="32"/>
      <c r="R51" s="30"/>
    </row>
    <row r="52">
      <c r="B52" s="27"/>
      <c r="C52" s="32"/>
      <c r="D52" s="70"/>
      <c r="E52" s="32"/>
      <c r="F52" s="32"/>
      <c r="G52" s="32"/>
      <c r="H52" s="71"/>
      <c r="I52" s="32"/>
      <c r="J52" s="70"/>
      <c r="K52" s="32"/>
      <c r="L52" s="32"/>
      <c r="M52" s="32"/>
      <c r="N52" s="32"/>
      <c r="O52" s="32"/>
      <c r="P52" s="71"/>
      <c r="Q52" s="32"/>
      <c r="R52" s="30"/>
    </row>
    <row r="53">
      <c r="B53" s="27"/>
      <c r="C53" s="32"/>
      <c r="D53" s="70"/>
      <c r="E53" s="32"/>
      <c r="F53" s="32"/>
      <c r="G53" s="32"/>
      <c r="H53" s="71"/>
      <c r="I53" s="32"/>
      <c r="J53" s="70"/>
      <c r="K53" s="32"/>
      <c r="L53" s="32"/>
      <c r="M53" s="32"/>
      <c r="N53" s="32"/>
      <c r="O53" s="32"/>
      <c r="P53" s="71"/>
      <c r="Q53" s="32"/>
      <c r="R53" s="30"/>
    </row>
    <row r="54">
      <c r="B54" s="27"/>
      <c r="C54" s="32"/>
      <c r="D54" s="70"/>
      <c r="E54" s="32"/>
      <c r="F54" s="32"/>
      <c r="G54" s="32"/>
      <c r="H54" s="71"/>
      <c r="I54" s="32"/>
      <c r="J54" s="70"/>
      <c r="K54" s="32"/>
      <c r="L54" s="32"/>
      <c r="M54" s="32"/>
      <c r="N54" s="32"/>
      <c r="O54" s="32"/>
      <c r="P54" s="71"/>
      <c r="Q54" s="32"/>
      <c r="R54" s="30"/>
    </row>
    <row r="55">
      <c r="B55" s="27"/>
      <c r="C55" s="32"/>
      <c r="D55" s="70"/>
      <c r="E55" s="32"/>
      <c r="F55" s="32"/>
      <c r="G55" s="32"/>
      <c r="H55" s="71"/>
      <c r="I55" s="32"/>
      <c r="J55" s="70"/>
      <c r="K55" s="32"/>
      <c r="L55" s="32"/>
      <c r="M55" s="32"/>
      <c r="N55" s="32"/>
      <c r="O55" s="32"/>
      <c r="P55" s="71"/>
      <c r="Q55" s="32"/>
      <c r="R55" s="30"/>
    </row>
    <row r="56">
      <c r="B56" s="27"/>
      <c r="C56" s="32"/>
      <c r="D56" s="70"/>
      <c r="E56" s="32"/>
      <c r="F56" s="32"/>
      <c r="G56" s="32"/>
      <c r="H56" s="71"/>
      <c r="I56" s="32"/>
      <c r="J56" s="70"/>
      <c r="K56" s="32"/>
      <c r="L56" s="32"/>
      <c r="M56" s="32"/>
      <c r="N56" s="32"/>
      <c r="O56" s="32"/>
      <c r="P56" s="71"/>
      <c r="Q56" s="32"/>
      <c r="R56" s="30"/>
    </row>
    <row r="57">
      <c r="B57" s="27"/>
      <c r="C57" s="32"/>
      <c r="D57" s="70"/>
      <c r="E57" s="32"/>
      <c r="F57" s="32"/>
      <c r="G57" s="32"/>
      <c r="H57" s="71"/>
      <c r="I57" s="32"/>
      <c r="J57" s="70"/>
      <c r="K57" s="32"/>
      <c r="L57" s="32"/>
      <c r="M57" s="32"/>
      <c r="N57" s="32"/>
      <c r="O57" s="32"/>
      <c r="P57" s="71"/>
      <c r="Q57" s="32"/>
      <c r="R57" s="30"/>
    </row>
    <row r="58">
      <c r="B58" s="27"/>
      <c r="C58" s="32"/>
      <c r="D58" s="70"/>
      <c r="E58" s="32"/>
      <c r="F58" s="32"/>
      <c r="G58" s="32"/>
      <c r="H58" s="71"/>
      <c r="I58" s="32"/>
      <c r="J58" s="70"/>
      <c r="K58" s="32"/>
      <c r="L58" s="32"/>
      <c r="M58" s="32"/>
      <c r="N58" s="32"/>
      <c r="O58" s="32"/>
      <c r="P58" s="71"/>
      <c r="Q58" s="32"/>
      <c r="R58" s="30"/>
    </row>
    <row r="59" s="1" customFormat="1">
      <c r="B59" s="47"/>
      <c r="C59" s="48"/>
      <c r="D59" s="72" t="s">
        <v>56</v>
      </c>
      <c r="E59" s="73"/>
      <c r="F59" s="73"/>
      <c r="G59" s="74" t="s">
        <v>57</v>
      </c>
      <c r="H59" s="75"/>
      <c r="I59" s="48"/>
      <c r="J59" s="72" t="s">
        <v>56</v>
      </c>
      <c r="K59" s="73"/>
      <c r="L59" s="73"/>
      <c r="M59" s="73"/>
      <c r="N59" s="74" t="s">
        <v>57</v>
      </c>
      <c r="O59" s="73"/>
      <c r="P59" s="75"/>
      <c r="Q59" s="48"/>
      <c r="R59" s="49"/>
    </row>
    <row r="60">
      <c r="B60" s="27"/>
      <c r="C60" s="32"/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0"/>
    </row>
    <row r="61" s="1" customFormat="1">
      <c r="B61" s="47"/>
      <c r="C61" s="48"/>
      <c r="D61" s="67" t="s">
        <v>58</v>
      </c>
      <c r="E61" s="68"/>
      <c r="F61" s="68"/>
      <c r="G61" s="68"/>
      <c r="H61" s="69"/>
      <c r="I61" s="48"/>
      <c r="J61" s="67" t="s">
        <v>59</v>
      </c>
      <c r="K61" s="68"/>
      <c r="L61" s="68"/>
      <c r="M61" s="68"/>
      <c r="N61" s="68"/>
      <c r="O61" s="68"/>
      <c r="P61" s="69"/>
      <c r="Q61" s="48"/>
      <c r="R61" s="49"/>
    </row>
    <row r="62">
      <c r="B62" s="27"/>
      <c r="C62" s="32"/>
      <c r="D62" s="70"/>
      <c r="E62" s="32"/>
      <c r="F62" s="32"/>
      <c r="G62" s="32"/>
      <c r="H62" s="71"/>
      <c r="I62" s="32"/>
      <c r="J62" s="70"/>
      <c r="K62" s="32"/>
      <c r="L62" s="32"/>
      <c r="M62" s="32"/>
      <c r="N62" s="32"/>
      <c r="O62" s="32"/>
      <c r="P62" s="71"/>
      <c r="Q62" s="32"/>
      <c r="R62" s="30"/>
    </row>
    <row r="63">
      <c r="B63" s="27"/>
      <c r="C63" s="32"/>
      <c r="D63" s="70"/>
      <c r="E63" s="32"/>
      <c r="F63" s="32"/>
      <c r="G63" s="32"/>
      <c r="H63" s="71"/>
      <c r="I63" s="32"/>
      <c r="J63" s="70"/>
      <c r="K63" s="32"/>
      <c r="L63" s="32"/>
      <c r="M63" s="32"/>
      <c r="N63" s="32"/>
      <c r="O63" s="32"/>
      <c r="P63" s="71"/>
      <c r="Q63" s="32"/>
      <c r="R63" s="30"/>
    </row>
    <row r="64">
      <c r="B64" s="27"/>
      <c r="C64" s="32"/>
      <c r="D64" s="70"/>
      <c r="E64" s="32"/>
      <c r="F64" s="32"/>
      <c r="G64" s="32"/>
      <c r="H64" s="71"/>
      <c r="I64" s="32"/>
      <c r="J64" s="70"/>
      <c r="K64" s="32"/>
      <c r="L64" s="32"/>
      <c r="M64" s="32"/>
      <c r="N64" s="32"/>
      <c r="O64" s="32"/>
      <c r="P64" s="71"/>
      <c r="Q64" s="32"/>
      <c r="R64" s="30"/>
    </row>
    <row r="65">
      <c r="B65" s="27"/>
      <c r="C65" s="32"/>
      <c r="D65" s="70"/>
      <c r="E65" s="32"/>
      <c r="F65" s="32"/>
      <c r="G65" s="32"/>
      <c r="H65" s="71"/>
      <c r="I65" s="32"/>
      <c r="J65" s="70"/>
      <c r="K65" s="32"/>
      <c r="L65" s="32"/>
      <c r="M65" s="32"/>
      <c r="N65" s="32"/>
      <c r="O65" s="32"/>
      <c r="P65" s="71"/>
      <c r="Q65" s="32"/>
      <c r="R65" s="30"/>
    </row>
    <row r="66">
      <c r="B66" s="27"/>
      <c r="C66" s="32"/>
      <c r="D66" s="70"/>
      <c r="E66" s="32"/>
      <c r="F66" s="32"/>
      <c r="G66" s="32"/>
      <c r="H66" s="71"/>
      <c r="I66" s="32"/>
      <c r="J66" s="70"/>
      <c r="K66" s="32"/>
      <c r="L66" s="32"/>
      <c r="M66" s="32"/>
      <c r="N66" s="32"/>
      <c r="O66" s="32"/>
      <c r="P66" s="71"/>
      <c r="Q66" s="32"/>
      <c r="R66" s="30"/>
    </row>
    <row r="67">
      <c r="B67" s="27"/>
      <c r="C67" s="32"/>
      <c r="D67" s="70"/>
      <c r="E67" s="32"/>
      <c r="F67" s="32"/>
      <c r="G67" s="32"/>
      <c r="H67" s="71"/>
      <c r="I67" s="32"/>
      <c r="J67" s="70"/>
      <c r="K67" s="32"/>
      <c r="L67" s="32"/>
      <c r="M67" s="32"/>
      <c r="N67" s="32"/>
      <c r="O67" s="32"/>
      <c r="P67" s="71"/>
      <c r="Q67" s="32"/>
      <c r="R67" s="30"/>
    </row>
    <row r="68">
      <c r="B68" s="27"/>
      <c r="C68" s="32"/>
      <c r="D68" s="70"/>
      <c r="E68" s="32"/>
      <c r="F68" s="32"/>
      <c r="G68" s="32"/>
      <c r="H68" s="71"/>
      <c r="I68" s="32"/>
      <c r="J68" s="70"/>
      <c r="K68" s="32"/>
      <c r="L68" s="32"/>
      <c r="M68" s="32"/>
      <c r="N68" s="32"/>
      <c r="O68" s="32"/>
      <c r="P68" s="71"/>
      <c r="Q68" s="32"/>
      <c r="R68" s="30"/>
    </row>
    <row r="69">
      <c r="B69" s="27"/>
      <c r="C69" s="32"/>
      <c r="D69" s="70"/>
      <c r="E69" s="32"/>
      <c r="F69" s="32"/>
      <c r="G69" s="32"/>
      <c r="H69" s="71"/>
      <c r="I69" s="32"/>
      <c r="J69" s="70"/>
      <c r="K69" s="32"/>
      <c r="L69" s="32"/>
      <c r="M69" s="32"/>
      <c r="N69" s="32"/>
      <c r="O69" s="32"/>
      <c r="P69" s="71"/>
      <c r="Q69" s="32"/>
      <c r="R69" s="30"/>
    </row>
    <row r="70" s="1" customFormat="1">
      <c r="B70" s="47"/>
      <c r="C70" s="48"/>
      <c r="D70" s="72" t="s">
        <v>56</v>
      </c>
      <c r="E70" s="73"/>
      <c r="F70" s="73"/>
      <c r="G70" s="74" t="s">
        <v>57</v>
      </c>
      <c r="H70" s="75"/>
      <c r="I70" s="48"/>
      <c r="J70" s="72" t="s">
        <v>56</v>
      </c>
      <c r="K70" s="73"/>
      <c r="L70" s="73"/>
      <c r="M70" s="73"/>
      <c r="N70" s="74" t="s">
        <v>57</v>
      </c>
      <c r="O70" s="73"/>
      <c r="P70" s="75"/>
      <c r="Q70" s="48"/>
      <c r="R70" s="49"/>
    </row>
    <row r="71" s="1" customFormat="1" ht="14.4" customHeight="1">
      <c r="B71" s="76"/>
      <c r="C71" s="77"/>
      <c r="D71" s="77"/>
      <c r="E71" s="77"/>
      <c r="F71" s="77"/>
      <c r="G71" s="77"/>
      <c r="H71" s="77"/>
      <c r="I71" s="77"/>
      <c r="J71" s="77"/>
      <c r="K71" s="77"/>
      <c r="L71" s="77"/>
      <c r="M71" s="77"/>
      <c r="N71" s="77"/>
      <c r="O71" s="77"/>
      <c r="P71" s="77"/>
      <c r="Q71" s="77"/>
      <c r="R71" s="78"/>
    </row>
    <row r="75" s="1" customFormat="1" ht="6.96" customHeight="1">
      <c r="B75" s="79"/>
      <c r="C75" s="80"/>
      <c r="D75" s="80"/>
      <c r="E75" s="80"/>
      <c r="F75" s="80"/>
      <c r="G75" s="80"/>
      <c r="H75" s="80"/>
      <c r="I75" s="80"/>
      <c r="J75" s="80"/>
      <c r="K75" s="80"/>
      <c r="L75" s="80"/>
      <c r="M75" s="80"/>
      <c r="N75" s="80"/>
      <c r="O75" s="80"/>
      <c r="P75" s="80"/>
      <c r="Q75" s="80"/>
      <c r="R75" s="81"/>
    </row>
    <row r="76" s="1" customFormat="1" ht="36.96" customHeight="1">
      <c r="B76" s="47"/>
      <c r="C76" s="28" t="s">
        <v>104</v>
      </c>
      <c r="D76" s="29"/>
      <c r="E76" s="29"/>
      <c r="F76" s="29"/>
      <c r="G76" s="29"/>
      <c r="H76" s="29"/>
      <c r="I76" s="29"/>
      <c r="J76" s="29"/>
      <c r="K76" s="29"/>
      <c r="L76" s="29"/>
      <c r="M76" s="29"/>
      <c r="N76" s="29"/>
      <c r="O76" s="29"/>
      <c r="P76" s="29"/>
      <c r="Q76" s="29"/>
      <c r="R76" s="49"/>
    </row>
    <row r="77" s="1" customFormat="1" ht="6.96" customHeight="1">
      <c r="B77" s="47"/>
      <c r="C77" s="48"/>
      <c r="D77" s="48"/>
      <c r="E77" s="48"/>
      <c r="F77" s="48"/>
      <c r="G77" s="48"/>
      <c r="H77" s="48"/>
      <c r="I77" s="48"/>
      <c r="J77" s="48"/>
      <c r="K77" s="48"/>
      <c r="L77" s="48"/>
      <c r="M77" s="48"/>
      <c r="N77" s="48"/>
      <c r="O77" s="48"/>
      <c r="P77" s="48"/>
      <c r="Q77" s="48"/>
      <c r="R77" s="49"/>
    </row>
    <row r="78" s="1" customFormat="1" ht="36.96" customHeight="1">
      <c r="B78" s="47"/>
      <c r="C78" s="86" t="s">
        <v>19</v>
      </c>
      <c r="D78" s="48"/>
      <c r="E78" s="48"/>
      <c r="F78" s="88" t="str">
        <f>F6</f>
        <v>Stavební úpravy hřbitovní zdi a márnice kolumbárium II. - Dolní Jirčany</v>
      </c>
      <c r="G78" s="48"/>
      <c r="H78" s="48"/>
      <c r="I78" s="48"/>
      <c r="J78" s="48"/>
      <c r="K78" s="48"/>
      <c r="L78" s="48"/>
      <c r="M78" s="48"/>
      <c r="N78" s="48"/>
      <c r="O78" s="48"/>
      <c r="P78" s="48"/>
      <c r="Q78" s="48"/>
      <c r="R78" s="49"/>
    </row>
    <row r="79" s="1" customFormat="1" ht="6.96" customHeight="1">
      <c r="B79" s="47"/>
      <c r="C79" s="48"/>
      <c r="D79" s="48"/>
      <c r="E79" s="48"/>
      <c r="F79" s="48"/>
      <c r="G79" s="48"/>
      <c r="H79" s="48"/>
      <c r="I79" s="48"/>
      <c r="J79" s="48"/>
      <c r="K79" s="48"/>
      <c r="L79" s="48"/>
      <c r="M79" s="48"/>
      <c r="N79" s="48"/>
      <c r="O79" s="48"/>
      <c r="P79" s="48"/>
      <c r="Q79" s="48"/>
      <c r="R79" s="49"/>
    </row>
    <row r="80" s="1" customFormat="1" ht="18" customHeight="1">
      <c r="B80" s="47"/>
      <c r="C80" s="39" t="s">
        <v>23</v>
      </c>
      <c r="D80" s="48"/>
      <c r="E80" s="48"/>
      <c r="F80" s="34" t="str">
        <f>F8</f>
        <v>Dolní Jirčany</v>
      </c>
      <c r="G80" s="48"/>
      <c r="H80" s="48"/>
      <c r="I80" s="48"/>
      <c r="J80" s="48"/>
      <c r="K80" s="39" t="s">
        <v>25</v>
      </c>
      <c r="L80" s="48"/>
      <c r="M80" s="91" t="str">
        <f>IF(O8="","",O8)</f>
        <v>29. 8. 2018</v>
      </c>
      <c r="N80" s="91"/>
      <c r="O80" s="91"/>
      <c r="P80" s="91"/>
      <c r="Q80" s="48"/>
      <c r="R80" s="49"/>
    </row>
    <row r="81" s="1" customFormat="1" ht="6.96" customHeight="1">
      <c r="B81" s="47"/>
      <c r="C81" s="48"/>
      <c r="D81" s="48"/>
      <c r="E81" s="48"/>
      <c r="F81" s="48"/>
      <c r="G81" s="48"/>
      <c r="H81" s="48"/>
      <c r="I81" s="48"/>
      <c r="J81" s="48"/>
      <c r="K81" s="48"/>
      <c r="L81" s="48"/>
      <c r="M81" s="48"/>
      <c r="N81" s="48"/>
      <c r="O81" s="48"/>
      <c r="P81" s="48"/>
      <c r="Q81" s="48"/>
      <c r="R81" s="49"/>
    </row>
    <row r="82" s="1" customFormat="1">
      <c r="B82" s="47"/>
      <c r="C82" s="39" t="s">
        <v>27</v>
      </c>
      <c r="D82" s="48"/>
      <c r="E82" s="48"/>
      <c r="F82" s="34" t="str">
        <f>E11</f>
        <v>Obec Psáry</v>
      </c>
      <c r="G82" s="48"/>
      <c r="H82" s="48"/>
      <c r="I82" s="48"/>
      <c r="J82" s="48"/>
      <c r="K82" s="39" t="s">
        <v>34</v>
      </c>
      <c r="L82" s="48"/>
      <c r="M82" s="34" t="str">
        <f>E17</f>
        <v>HW PROJEKT s.r.o.</v>
      </c>
      <c r="N82" s="34"/>
      <c r="O82" s="34"/>
      <c r="P82" s="34"/>
      <c r="Q82" s="34"/>
      <c r="R82" s="49"/>
    </row>
    <row r="83" s="1" customFormat="1" ht="14.4" customHeight="1">
      <c r="B83" s="47"/>
      <c r="C83" s="39" t="s">
        <v>32</v>
      </c>
      <c r="D83" s="48"/>
      <c r="E83" s="48"/>
      <c r="F83" s="34" t="str">
        <f>IF(E14="","",E14)</f>
        <v>Vyplň údaj</v>
      </c>
      <c r="G83" s="48"/>
      <c r="H83" s="48"/>
      <c r="I83" s="48"/>
      <c r="J83" s="48"/>
      <c r="K83" s="39" t="s">
        <v>38</v>
      </c>
      <c r="L83" s="48"/>
      <c r="M83" s="34" t="str">
        <f>E20</f>
        <v xml:space="preserve"> </v>
      </c>
      <c r="N83" s="34"/>
      <c r="O83" s="34"/>
      <c r="P83" s="34"/>
      <c r="Q83" s="34"/>
      <c r="R83" s="49"/>
    </row>
    <row r="84" s="1" customFormat="1" ht="10.32" customHeight="1">
      <c r="B84" s="47"/>
      <c r="C84" s="48"/>
      <c r="D84" s="48"/>
      <c r="E84" s="48"/>
      <c r="F84" s="48"/>
      <c r="G84" s="48"/>
      <c r="H84" s="48"/>
      <c r="I84" s="48"/>
      <c r="J84" s="48"/>
      <c r="K84" s="48"/>
      <c r="L84" s="48"/>
      <c r="M84" s="48"/>
      <c r="N84" s="48"/>
      <c r="O84" s="48"/>
      <c r="P84" s="48"/>
      <c r="Q84" s="48"/>
      <c r="R84" s="49"/>
    </row>
    <row r="85" s="1" customFormat="1" ht="29.28" customHeight="1">
      <c r="B85" s="47"/>
      <c r="C85" s="157" t="s">
        <v>105</v>
      </c>
      <c r="D85" s="141"/>
      <c r="E85" s="141"/>
      <c r="F85" s="141"/>
      <c r="G85" s="141"/>
      <c r="H85" s="141"/>
      <c r="I85" s="141"/>
      <c r="J85" s="141"/>
      <c r="K85" s="141"/>
      <c r="L85" s="141"/>
      <c r="M85" s="141"/>
      <c r="N85" s="157" t="s">
        <v>106</v>
      </c>
      <c r="O85" s="141"/>
      <c r="P85" s="141"/>
      <c r="Q85" s="141"/>
      <c r="R85" s="49"/>
    </row>
    <row r="86" s="1" customFormat="1" ht="10.32" customHeight="1">
      <c r="B86" s="47"/>
      <c r="C86" s="48"/>
      <c r="D86" s="48"/>
      <c r="E86" s="48"/>
      <c r="F86" s="48"/>
      <c r="G86" s="48"/>
      <c r="H86" s="48"/>
      <c r="I86" s="48"/>
      <c r="J86" s="48"/>
      <c r="K86" s="48"/>
      <c r="L86" s="48"/>
      <c r="M86" s="48"/>
      <c r="N86" s="48"/>
      <c r="O86" s="48"/>
      <c r="P86" s="48"/>
      <c r="Q86" s="48"/>
      <c r="R86" s="49"/>
    </row>
    <row r="87" s="1" customFormat="1" ht="29.28" customHeight="1">
      <c r="B87" s="47"/>
      <c r="C87" s="158" t="s">
        <v>107</v>
      </c>
      <c r="D87" s="48"/>
      <c r="E87" s="48"/>
      <c r="F87" s="48"/>
      <c r="G87" s="48"/>
      <c r="H87" s="48"/>
      <c r="I87" s="48"/>
      <c r="J87" s="48"/>
      <c r="K87" s="48"/>
      <c r="L87" s="48"/>
      <c r="M87" s="48"/>
      <c r="N87" s="108">
        <f>N129</f>
        <v>0</v>
      </c>
      <c r="O87" s="159"/>
      <c r="P87" s="159"/>
      <c r="Q87" s="159"/>
      <c r="R87" s="49"/>
      <c r="AU87" s="23" t="s">
        <v>108</v>
      </c>
    </row>
    <row r="88" s="6" customFormat="1" ht="24.96" customHeight="1">
      <c r="B88" s="160"/>
      <c r="C88" s="161"/>
      <c r="D88" s="162" t="s">
        <v>109</v>
      </c>
      <c r="E88" s="161"/>
      <c r="F88" s="161"/>
      <c r="G88" s="161"/>
      <c r="H88" s="161"/>
      <c r="I88" s="161"/>
      <c r="J88" s="161"/>
      <c r="K88" s="161"/>
      <c r="L88" s="161"/>
      <c r="M88" s="161"/>
      <c r="N88" s="163">
        <f>N130</f>
        <v>0</v>
      </c>
      <c r="O88" s="161"/>
      <c r="P88" s="161"/>
      <c r="Q88" s="161"/>
      <c r="R88" s="164"/>
    </row>
    <row r="89" s="7" customFormat="1" ht="19.92" customHeight="1">
      <c r="B89" s="165"/>
      <c r="C89" s="166"/>
      <c r="D89" s="126" t="s">
        <v>110</v>
      </c>
      <c r="E89" s="166"/>
      <c r="F89" s="166"/>
      <c r="G89" s="166"/>
      <c r="H89" s="166"/>
      <c r="I89" s="166"/>
      <c r="J89" s="166"/>
      <c r="K89" s="166"/>
      <c r="L89" s="166"/>
      <c r="M89" s="166"/>
      <c r="N89" s="128">
        <f>N131</f>
        <v>0</v>
      </c>
      <c r="O89" s="166"/>
      <c r="P89" s="166"/>
      <c r="Q89" s="166"/>
      <c r="R89" s="167"/>
    </row>
    <row r="90" s="7" customFormat="1" ht="19.92" customHeight="1">
      <c r="B90" s="165"/>
      <c r="C90" s="166"/>
      <c r="D90" s="126" t="s">
        <v>111</v>
      </c>
      <c r="E90" s="166"/>
      <c r="F90" s="166"/>
      <c r="G90" s="166"/>
      <c r="H90" s="166"/>
      <c r="I90" s="166"/>
      <c r="J90" s="166"/>
      <c r="K90" s="166"/>
      <c r="L90" s="166"/>
      <c r="M90" s="166"/>
      <c r="N90" s="128">
        <f>N149</f>
        <v>0</v>
      </c>
      <c r="O90" s="166"/>
      <c r="P90" s="166"/>
      <c r="Q90" s="166"/>
      <c r="R90" s="167"/>
    </row>
    <row r="91" s="7" customFormat="1" ht="19.92" customHeight="1">
      <c r="B91" s="165"/>
      <c r="C91" s="166"/>
      <c r="D91" s="126" t="s">
        <v>112</v>
      </c>
      <c r="E91" s="166"/>
      <c r="F91" s="166"/>
      <c r="G91" s="166"/>
      <c r="H91" s="166"/>
      <c r="I91" s="166"/>
      <c r="J91" s="166"/>
      <c r="K91" s="166"/>
      <c r="L91" s="166"/>
      <c r="M91" s="166"/>
      <c r="N91" s="128">
        <f>N154</f>
        <v>0</v>
      </c>
      <c r="O91" s="166"/>
      <c r="P91" s="166"/>
      <c r="Q91" s="166"/>
      <c r="R91" s="167"/>
    </row>
    <row r="92" s="7" customFormat="1" ht="19.92" customHeight="1">
      <c r="B92" s="165"/>
      <c r="C92" s="166"/>
      <c r="D92" s="126" t="s">
        <v>113</v>
      </c>
      <c r="E92" s="166"/>
      <c r="F92" s="166"/>
      <c r="G92" s="166"/>
      <c r="H92" s="166"/>
      <c r="I92" s="166"/>
      <c r="J92" s="166"/>
      <c r="K92" s="166"/>
      <c r="L92" s="166"/>
      <c r="M92" s="166"/>
      <c r="N92" s="128">
        <f>N167</f>
        <v>0</v>
      </c>
      <c r="O92" s="166"/>
      <c r="P92" s="166"/>
      <c r="Q92" s="166"/>
      <c r="R92" s="167"/>
    </row>
    <row r="93" s="7" customFormat="1" ht="19.92" customHeight="1">
      <c r="B93" s="165"/>
      <c r="C93" s="166"/>
      <c r="D93" s="126" t="s">
        <v>114</v>
      </c>
      <c r="E93" s="166"/>
      <c r="F93" s="166"/>
      <c r="G93" s="166"/>
      <c r="H93" s="166"/>
      <c r="I93" s="166"/>
      <c r="J93" s="166"/>
      <c r="K93" s="166"/>
      <c r="L93" s="166"/>
      <c r="M93" s="166"/>
      <c r="N93" s="128">
        <f>N170</f>
        <v>0</v>
      </c>
      <c r="O93" s="166"/>
      <c r="P93" s="166"/>
      <c r="Q93" s="166"/>
      <c r="R93" s="167"/>
    </row>
    <row r="94" s="7" customFormat="1" ht="19.92" customHeight="1">
      <c r="B94" s="165"/>
      <c r="C94" s="166"/>
      <c r="D94" s="126" t="s">
        <v>115</v>
      </c>
      <c r="E94" s="166"/>
      <c r="F94" s="166"/>
      <c r="G94" s="166"/>
      <c r="H94" s="166"/>
      <c r="I94" s="166"/>
      <c r="J94" s="166"/>
      <c r="K94" s="166"/>
      <c r="L94" s="166"/>
      <c r="M94" s="166"/>
      <c r="N94" s="128">
        <f>N174</f>
        <v>0</v>
      </c>
      <c r="O94" s="166"/>
      <c r="P94" s="166"/>
      <c r="Q94" s="166"/>
      <c r="R94" s="167"/>
    </row>
    <row r="95" s="7" customFormat="1" ht="19.92" customHeight="1">
      <c r="B95" s="165"/>
      <c r="C95" s="166"/>
      <c r="D95" s="126" t="s">
        <v>116</v>
      </c>
      <c r="E95" s="166"/>
      <c r="F95" s="166"/>
      <c r="G95" s="166"/>
      <c r="H95" s="166"/>
      <c r="I95" s="166"/>
      <c r="J95" s="166"/>
      <c r="K95" s="166"/>
      <c r="L95" s="166"/>
      <c r="M95" s="166"/>
      <c r="N95" s="128">
        <f>N185</f>
        <v>0</v>
      </c>
      <c r="O95" s="166"/>
      <c r="P95" s="166"/>
      <c r="Q95" s="166"/>
      <c r="R95" s="167"/>
    </row>
    <row r="96" s="7" customFormat="1" ht="19.92" customHeight="1">
      <c r="B96" s="165"/>
      <c r="C96" s="166"/>
      <c r="D96" s="126" t="s">
        <v>117</v>
      </c>
      <c r="E96" s="166"/>
      <c r="F96" s="166"/>
      <c r="G96" s="166"/>
      <c r="H96" s="166"/>
      <c r="I96" s="166"/>
      <c r="J96" s="166"/>
      <c r="K96" s="166"/>
      <c r="L96" s="166"/>
      <c r="M96" s="166"/>
      <c r="N96" s="128">
        <f>N199</f>
        <v>0</v>
      </c>
      <c r="O96" s="166"/>
      <c r="P96" s="166"/>
      <c r="Q96" s="166"/>
      <c r="R96" s="167"/>
    </row>
    <row r="97" s="7" customFormat="1" ht="19.92" customHeight="1">
      <c r="B97" s="165"/>
      <c r="C97" s="166"/>
      <c r="D97" s="126" t="s">
        <v>118</v>
      </c>
      <c r="E97" s="166"/>
      <c r="F97" s="166"/>
      <c r="G97" s="166"/>
      <c r="H97" s="166"/>
      <c r="I97" s="166"/>
      <c r="J97" s="166"/>
      <c r="K97" s="166"/>
      <c r="L97" s="166"/>
      <c r="M97" s="166"/>
      <c r="N97" s="128">
        <f>N204</f>
        <v>0</v>
      </c>
      <c r="O97" s="166"/>
      <c r="P97" s="166"/>
      <c r="Q97" s="166"/>
      <c r="R97" s="167"/>
    </row>
    <row r="98" s="6" customFormat="1" ht="24.96" customHeight="1">
      <c r="B98" s="160"/>
      <c r="C98" s="161"/>
      <c r="D98" s="162" t="s">
        <v>119</v>
      </c>
      <c r="E98" s="161"/>
      <c r="F98" s="161"/>
      <c r="G98" s="161"/>
      <c r="H98" s="161"/>
      <c r="I98" s="161"/>
      <c r="J98" s="161"/>
      <c r="K98" s="161"/>
      <c r="L98" s="161"/>
      <c r="M98" s="161"/>
      <c r="N98" s="163">
        <f>N206</f>
        <v>0</v>
      </c>
      <c r="O98" s="161"/>
      <c r="P98" s="161"/>
      <c r="Q98" s="161"/>
      <c r="R98" s="164"/>
    </row>
    <row r="99" s="7" customFormat="1" ht="19.92" customHeight="1">
      <c r="B99" s="165"/>
      <c r="C99" s="166"/>
      <c r="D99" s="126" t="s">
        <v>120</v>
      </c>
      <c r="E99" s="166"/>
      <c r="F99" s="166"/>
      <c r="G99" s="166"/>
      <c r="H99" s="166"/>
      <c r="I99" s="166"/>
      <c r="J99" s="166"/>
      <c r="K99" s="166"/>
      <c r="L99" s="166"/>
      <c r="M99" s="166"/>
      <c r="N99" s="128">
        <f>N207</f>
        <v>0</v>
      </c>
      <c r="O99" s="166"/>
      <c r="P99" s="166"/>
      <c r="Q99" s="166"/>
      <c r="R99" s="167"/>
    </row>
    <row r="100" s="7" customFormat="1" ht="19.92" customHeight="1">
      <c r="B100" s="165"/>
      <c r="C100" s="166"/>
      <c r="D100" s="126" t="s">
        <v>121</v>
      </c>
      <c r="E100" s="166"/>
      <c r="F100" s="166"/>
      <c r="G100" s="166"/>
      <c r="H100" s="166"/>
      <c r="I100" s="166"/>
      <c r="J100" s="166"/>
      <c r="K100" s="166"/>
      <c r="L100" s="166"/>
      <c r="M100" s="166"/>
      <c r="N100" s="128">
        <f>N210</f>
        <v>0</v>
      </c>
      <c r="O100" s="166"/>
      <c r="P100" s="166"/>
      <c r="Q100" s="166"/>
      <c r="R100" s="167"/>
    </row>
    <row r="101" s="7" customFormat="1" ht="19.92" customHeight="1">
      <c r="B101" s="165"/>
      <c r="C101" s="166"/>
      <c r="D101" s="126" t="s">
        <v>122</v>
      </c>
      <c r="E101" s="166"/>
      <c r="F101" s="166"/>
      <c r="G101" s="166"/>
      <c r="H101" s="166"/>
      <c r="I101" s="166"/>
      <c r="J101" s="166"/>
      <c r="K101" s="166"/>
      <c r="L101" s="166"/>
      <c r="M101" s="166"/>
      <c r="N101" s="128">
        <f>N213</f>
        <v>0</v>
      </c>
      <c r="O101" s="166"/>
      <c r="P101" s="166"/>
      <c r="Q101" s="166"/>
      <c r="R101" s="167"/>
    </row>
    <row r="102" s="7" customFormat="1" ht="19.92" customHeight="1">
      <c r="B102" s="165"/>
      <c r="C102" s="166"/>
      <c r="D102" s="126" t="s">
        <v>123</v>
      </c>
      <c r="E102" s="166"/>
      <c r="F102" s="166"/>
      <c r="G102" s="166"/>
      <c r="H102" s="166"/>
      <c r="I102" s="166"/>
      <c r="J102" s="166"/>
      <c r="K102" s="166"/>
      <c r="L102" s="166"/>
      <c r="M102" s="166"/>
      <c r="N102" s="128">
        <f>N226</f>
        <v>0</v>
      </c>
      <c r="O102" s="166"/>
      <c r="P102" s="166"/>
      <c r="Q102" s="166"/>
      <c r="R102" s="167"/>
    </row>
    <row r="103" s="7" customFormat="1" ht="19.92" customHeight="1">
      <c r="B103" s="165"/>
      <c r="C103" s="166"/>
      <c r="D103" s="126" t="s">
        <v>124</v>
      </c>
      <c r="E103" s="166"/>
      <c r="F103" s="166"/>
      <c r="G103" s="166"/>
      <c r="H103" s="166"/>
      <c r="I103" s="166"/>
      <c r="J103" s="166"/>
      <c r="K103" s="166"/>
      <c r="L103" s="166"/>
      <c r="M103" s="166"/>
      <c r="N103" s="128">
        <f>N247</f>
        <v>0</v>
      </c>
      <c r="O103" s="166"/>
      <c r="P103" s="166"/>
      <c r="Q103" s="166"/>
      <c r="R103" s="167"/>
    </row>
    <row r="104" s="1" customFormat="1" ht="21.84" customHeight="1">
      <c r="B104" s="47"/>
      <c r="C104" s="48"/>
      <c r="D104" s="48"/>
      <c r="E104" s="48"/>
      <c r="F104" s="48"/>
      <c r="G104" s="48"/>
      <c r="H104" s="48"/>
      <c r="I104" s="48"/>
      <c r="J104" s="48"/>
      <c r="K104" s="48"/>
      <c r="L104" s="48"/>
      <c r="M104" s="48"/>
      <c r="N104" s="48"/>
      <c r="O104" s="48"/>
      <c r="P104" s="48"/>
      <c r="Q104" s="48"/>
      <c r="R104" s="49"/>
    </row>
    <row r="105" s="1" customFormat="1" ht="29.28" customHeight="1">
      <c r="B105" s="47"/>
      <c r="C105" s="158" t="s">
        <v>125</v>
      </c>
      <c r="D105" s="48"/>
      <c r="E105" s="48"/>
      <c r="F105" s="48"/>
      <c r="G105" s="48"/>
      <c r="H105" s="48"/>
      <c r="I105" s="48"/>
      <c r="J105" s="48"/>
      <c r="K105" s="48"/>
      <c r="L105" s="48"/>
      <c r="M105" s="48"/>
      <c r="N105" s="159">
        <f>ROUND(N106+N107+N108+N109+N110+N111,2)</f>
        <v>0</v>
      </c>
      <c r="O105" s="168"/>
      <c r="P105" s="168"/>
      <c r="Q105" s="168"/>
      <c r="R105" s="49"/>
      <c r="T105" s="169"/>
      <c r="U105" s="170" t="s">
        <v>44</v>
      </c>
    </row>
    <row r="106" s="1" customFormat="1" ht="18" customHeight="1">
      <c r="B106" s="171"/>
      <c r="C106" s="172"/>
      <c r="D106" s="133" t="s">
        <v>126</v>
      </c>
      <c r="E106" s="173"/>
      <c r="F106" s="173"/>
      <c r="G106" s="173"/>
      <c r="H106" s="173"/>
      <c r="I106" s="172"/>
      <c r="J106" s="172"/>
      <c r="K106" s="172"/>
      <c r="L106" s="172"/>
      <c r="M106" s="172"/>
      <c r="N106" s="127">
        <f>ROUND(N87*T106,2)</f>
        <v>0</v>
      </c>
      <c r="O106" s="174"/>
      <c r="P106" s="174"/>
      <c r="Q106" s="174"/>
      <c r="R106" s="175"/>
      <c r="S106" s="176"/>
      <c r="T106" s="177"/>
      <c r="U106" s="178" t="s">
        <v>45</v>
      </c>
      <c r="V106" s="176"/>
      <c r="W106" s="176"/>
      <c r="X106" s="176"/>
      <c r="Y106" s="176"/>
      <c r="Z106" s="176"/>
      <c r="AA106" s="176"/>
      <c r="AB106" s="176"/>
      <c r="AC106" s="176"/>
      <c r="AD106" s="176"/>
      <c r="AE106" s="176"/>
      <c r="AF106" s="176"/>
      <c r="AG106" s="176"/>
      <c r="AH106" s="176"/>
      <c r="AI106" s="176"/>
      <c r="AJ106" s="176"/>
      <c r="AK106" s="176"/>
      <c r="AL106" s="176"/>
      <c r="AM106" s="176"/>
      <c r="AN106" s="176"/>
      <c r="AO106" s="176"/>
      <c r="AP106" s="176"/>
      <c r="AQ106" s="176"/>
      <c r="AR106" s="176"/>
      <c r="AS106" s="176"/>
      <c r="AT106" s="176"/>
      <c r="AU106" s="176"/>
      <c r="AV106" s="176"/>
      <c r="AW106" s="176"/>
      <c r="AX106" s="176"/>
      <c r="AY106" s="179" t="s">
        <v>127</v>
      </c>
      <c r="AZ106" s="176"/>
      <c r="BA106" s="176"/>
      <c r="BB106" s="176"/>
      <c r="BC106" s="176"/>
      <c r="BD106" s="176"/>
      <c r="BE106" s="180">
        <f>IF(U106="základní",N106,0)</f>
        <v>0</v>
      </c>
      <c r="BF106" s="180">
        <f>IF(U106="snížená",N106,0)</f>
        <v>0</v>
      </c>
      <c r="BG106" s="180">
        <f>IF(U106="zákl. přenesená",N106,0)</f>
        <v>0</v>
      </c>
      <c r="BH106" s="180">
        <f>IF(U106="sníž. přenesená",N106,0)</f>
        <v>0</v>
      </c>
      <c r="BI106" s="180">
        <f>IF(U106="nulová",N106,0)</f>
        <v>0</v>
      </c>
      <c r="BJ106" s="179" t="s">
        <v>85</v>
      </c>
      <c r="BK106" s="176"/>
      <c r="BL106" s="176"/>
      <c r="BM106" s="176"/>
    </row>
    <row r="107" s="1" customFormat="1" ht="18" customHeight="1">
      <c r="B107" s="171"/>
      <c r="C107" s="172"/>
      <c r="D107" s="133" t="s">
        <v>128</v>
      </c>
      <c r="E107" s="173"/>
      <c r="F107" s="173"/>
      <c r="G107" s="173"/>
      <c r="H107" s="173"/>
      <c r="I107" s="172"/>
      <c r="J107" s="172"/>
      <c r="K107" s="172"/>
      <c r="L107" s="172"/>
      <c r="M107" s="172"/>
      <c r="N107" s="127">
        <f>ROUND(N87*T107,2)</f>
        <v>0</v>
      </c>
      <c r="O107" s="174"/>
      <c r="P107" s="174"/>
      <c r="Q107" s="174"/>
      <c r="R107" s="175"/>
      <c r="S107" s="176"/>
      <c r="T107" s="177"/>
      <c r="U107" s="178" t="s">
        <v>45</v>
      </c>
      <c r="V107" s="176"/>
      <c r="W107" s="176"/>
      <c r="X107" s="176"/>
      <c r="Y107" s="176"/>
      <c r="Z107" s="176"/>
      <c r="AA107" s="176"/>
      <c r="AB107" s="176"/>
      <c r="AC107" s="176"/>
      <c r="AD107" s="176"/>
      <c r="AE107" s="176"/>
      <c r="AF107" s="176"/>
      <c r="AG107" s="176"/>
      <c r="AH107" s="176"/>
      <c r="AI107" s="176"/>
      <c r="AJ107" s="176"/>
      <c r="AK107" s="176"/>
      <c r="AL107" s="176"/>
      <c r="AM107" s="176"/>
      <c r="AN107" s="176"/>
      <c r="AO107" s="176"/>
      <c r="AP107" s="176"/>
      <c r="AQ107" s="176"/>
      <c r="AR107" s="176"/>
      <c r="AS107" s="176"/>
      <c r="AT107" s="176"/>
      <c r="AU107" s="176"/>
      <c r="AV107" s="176"/>
      <c r="AW107" s="176"/>
      <c r="AX107" s="176"/>
      <c r="AY107" s="179" t="s">
        <v>127</v>
      </c>
      <c r="AZ107" s="176"/>
      <c r="BA107" s="176"/>
      <c r="BB107" s="176"/>
      <c r="BC107" s="176"/>
      <c r="BD107" s="176"/>
      <c r="BE107" s="180">
        <f>IF(U107="základní",N107,0)</f>
        <v>0</v>
      </c>
      <c r="BF107" s="180">
        <f>IF(U107="snížená",N107,0)</f>
        <v>0</v>
      </c>
      <c r="BG107" s="180">
        <f>IF(U107="zákl. přenesená",N107,0)</f>
        <v>0</v>
      </c>
      <c r="BH107" s="180">
        <f>IF(U107="sníž. přenesená",N107,0)</f>
        <v>0</v>
      </c>
      <c r="BI107" s="180">
        <f>IF(U107="nulová",N107,0)</f>
        <v>0</v>
      </c>
      <c r="BJ107" s="179" t="s">
        <v>85</v>
      </c>
      <c r="BK107" s="176"/>
      <c r="BL107" s="176"/>
      <c r="BM107" s="176"/>
    </row>
    <row r="108" s="1" customFormat="1" ht="18" customHeight="1">
      <c r="B108" s="171"/>
      <c r="C108" s="172"/>
      <c r="D108" s="133" t="s">
        <v>129</v>
      </c>
      <c r="E108" s="173"/>
      <c r="F108" s="173"/>
      <c r="G108" s="173"/>
      <c r="H108" s="173"/>
      <c r="I108" s="172"/>
      <c r="J108" s="172"/>
      <c r="K108" s="172"/>
      <c r="L108" s="172"/>
      <c r="M108" s="172"/>
      <c r="N108" s="127">
        <f>ROUND(N87*T108,2)</f>
        <v>0</v>
      </c>
      <c r="O108" s="174"/>
      <c r="P108" s="174"/>
      <c r="Q108" s="174"/>
      <c r="R108" s="175"/>
      <c r="S108" s="176"/>
      <c r="T108" s="177"/>
      <c r="U108" s="178" t="s">
        <v>45</v>
      </c>
      <c r="V108" s="176"/>
      <c r="W108" s="176"/>
      <c r="X108" s="176"/>
      <c r="Y108" s="176"/>
      <c r="Z108" s="176"/>
      <c r="AA108" s="176"/>
      <c r="AB108" s="176"/>
      <c r="AC108" s="176"/>
      <c r="AD108" s="176"/>
      <c r="AE108" s="176"/>
      <c r="AF108" s="176"/>
      <c r="AG108" s="176"/>
      <c r="AH108" s="176"/>
      <c r="AI108" s="176"/>
      <c r="AJ108" s="176"/>
      <c r="AK108" s="176"/>
      <c r="AL108" s="176"/>
      <c r="AM108" s="176"/>
      <c r="AN108" s="176"/>
      <c r="AO108" s="176"/>
      <c r="AP108" s="176"/>
      <c r="AQ108" s="176"/>
      <c r="AR108" s="176"/>
      <c r="AS108" s="176"/>
      <c r="AT108" s="176"/>
      <c r="AU108" s="176"/>
      <c r="AV108" s="176"/>
      <c r="AW108" s="176"/>
      <c r="AX108" s="176"/>
      <c r="AY108" s="179" t="s">
        <v>127</v>
      </c>
      <c r="AZ108" s="176"/>
      <c r="BA108" s="176"/>
      <c r="BB108" s="176"/>
      <c r="BC108" s="176"/>
      <c r="BD108" s="176"/>
      <c r="BE108" s="180">
        <f>IF(U108="základní",N108,0)</f>
        <v>0</v>
      </c>
      <c r="BF108" s="180">
        <f>IF(U108="snížená",N108,0)</f>
        <v>0</v>
      </c>
      <c r="BG108" s="180">
        <f>IF(U108="zákl. přenesená",N108,0)</f>
        <v>0</v>
      </c>
      <c r="BH108" s="180">
        <f>IF(U108="sníž. přenesená",N108,0)</f>
        <v>0</v>
      </c>
      <c r="BI108" s="180">
        <f>IF(U108="nulová",N108,0)</f>
        <v>0</v>
      </c>
      <c r="BJ108" s="179" t="s">
        <v>85</v>
      </c>
      <c r="BK108" s="176"/>
      <c r="BL108" s="176"/>
      <c r="BM108" s="176"/>
    </row>
    <row r="109" s="1" customFormat="1" ht="18" customHeight="1">
      <c r="B109" s="171"/>
      <c r="C109" s="172"/>
      <c r="D109" s="133" t="s">
        <v>130</v>
      </c>
      <c r="E109" s="173"/>
      <c r="F109" s="173"/>
      <c r="G109" s="173"/>
      <c r="H109" s="173"/>
      <c r="I109" s="172"/>
      <c r="J109" s="172"/>
      <c r="K109" s="172"/>
      <c r="L109" s="172"/>
      <c r="M109" s="172"/>
      <c r="N109" s="127">
        <f>ROUND(N87*T109,2)</f>
        <v>0</v>
      </c>
      <c r="O109" s="174"/>
      <c r="P109" s="174"/>
      <c r="Q109" s="174"/>
      <c r="R109" s="175"/>
      <c r="S109" s="176"/>
      <c r="T109" s="177"/>
      <c r="U109" s="178" t="s">
        <v>45</v>
      </c>
      <c r="V109" s="176"/>
      <c r="W109" s="176"/>
      <c r="X109" s="176"/>
      <c r="Y109" s="176"/>
      <c r="Z109" s="176"/>
      <c r="AA109" s="176"/>
      <c r="AB109" s="176"/>
      <c r="AC109" s="176"/>
      <c r="AD109" s="176"/>
      <c r="AE109" s="176"/>
      <c r="AF109" s="176"/>
      <c r="AG109" s="176"/>
      <c r="AH109" s="176"/>
      <c r="AI109" s="176"/>
      <c r="AJ109" s="176"/>
      <c r="AK109" s="176"/>
      <c r="AL109" s="176"/>
      <c r="AM109" s="176"/>
      <c r="AN109" s="176"/>
      <c r="AO109" s="176"/>
      <c r="AP109" s="176"/>
      <c r="AQ109" s="176"/>
      <c r="AR109" s="176"/>
      <c r="AS109" s="176"/>
      <c r="AT109" s="176"/>
      <c r="AU109" s="176"/>
      <c r="AV109" s="176"/>
      <c r="AW109" s="176"/>
      <c r="AX109" s="176"/>
      <c r="AY109" s="179" t="s">
        <v>127</v>
      </c>
      <c r="AZ109" s="176"/>
      <c r="BA109" s="176"/>
      <c r="BB109" s="176"/>
      <c r="BC109" s="176"/>
      <c r="BD109" s="176"/>
      <c r="BE109" s="180">
        <f>IF(U109="základní",N109,0)</f>
        <v>0</v>
      </c>
      <c r="BF109" s="180">
        <f>IF(U109="snížená",N109,0)</f>
        <v>0</v>
      </c>
      <c r="BG109" s="180">
        <f>IF(U109="zákl. přenesená",N109,0)</f>
        <v>0</v>
      </c>
      <c r="BH109" s="180">
        <f>IF(U109="sníž. přenesená",N109,0)</f>
        <v>0</v>
      </c>
      <c r="BI109" s="180">
        <f>IF(U109="nulová",N109,0)</f>
        <v>0</v>
      </c>
      <c r="BJ109" s="179" t="s">
        <v>85</v>
      </c>
      <c r="BK109" s="176"/>
      <c r="BL109" s="176"/>
      <c r="BM109" s="176"/>
    </row>
    <row r="110" s="1" customFormat="1" ht="18" customHeight="1">
      <c r="B110" s="171"/>
      <c r="C110" s="172"/>
      <c r="D110" s="133" t="s">
        <v>131</v>
      </c>
      <c r="E110" s="173"/>
      <c r="F110" s="173"/>
      <c r="G110" s="173"/>
      <c r="H110" s="173"/>
      <c r="I110" s="172"/>
      <c r="J110" s="172"/>
      <c r="K110" s="172"/>
      <c r="L110" s="172"/>
      <c r="M110" s="172"/>
      <c r="N110" s="127">
        <f>ROUND(N87*T110,2)</f>
        <v>0</v>
      </c>
      <c r="O110" s="174"/>
      <c r="P110" s="174"/>
      <c r="Q110" s="174"/>
      <c r="R110" s="175"/>
      <c r="S110" s="176"/>
      <c r="T110" s="177"/>
      <c r="U110" s="178" t="s">
        <v>45</v>
      </c>
      <c r="V110" s="176"/>
      <c r="W110" s="176"/>
      <c r="X110" s="176"/>
      <c r="Y110" s="176"/>
      <c r="Z110" s="176"/>
      <c r="AA110" s="176"/>
      <c r="AB110" s="176"/>
      <c r="AC110" s="176"/>
      <c r="AD110" s="176"/>
      <c r="AE110" s="176"/>
      <c r="AF110" s="176"/>
      <c r="AG110" s="176"/>
      <c r="AH110" s="176"/>
      <c r="AI110" s="176"/>
      <c r="AJ110" s="176"/>
      <c r="AK110" s="176"/>
      <c r="AL110" s="176"/>
      <c r="AM110" s="176"/>
      <c r="AN110" s="176"/>
      <c r="AO110" s="176"/>
      <c r="AP110" s="176"/>
      <c r="AQ110" s="176"/>
      <c r="AR110" s="176"/>
      <c r="AS110" s="176"/>
      <c r="AT110" s="176"/>
      <c r="AU110" s="176"/>
      <c r="AV110" s="176"/>
      <c r="AW110" s="176"/>
      <c r="AX110" s="176"/>
      <c r="AY110" s="179" t="s">
        <v>127</v>
      </c>
      <c r="AZ110" s="176"/>
      <c r="BA110" s="176"/>
      <c r="BB110" s="176"/>
      <c r="BC110" s="176"/>
      <c r="BD110" s="176"/>
      <c r="BE110" s="180">
        <f>IF(U110="základní",N110,0)</f>
        <v>0</v>
      </c>
      <c r="BF110" s="180">
        <f>IF(U110="snížená",N110,0)</f>
        <v>0</v>
      </c>
      <c r="BG110" s="180">
        <f>IF(U110="zákl. přenesená",N110,0)</f>
        <v>0</v>
      </c>
      <c r="BH110" s="180">
        <f>IF(U110="sníž. přenesená",N110,0)</f>
        <v>0</v>
      </c>
      <c r="BI110" s="180">
        <f>IF(U110="nulová",N110,0)</f>
        <v>0</v>
      </c>
      <c r="BJ110" s="179" t="s">
        <v>85</v>
      </c>
      <c r="BK110" s="176"/>
      <c r="BL110" s="176"/>
      <c r="BM110" s="176"/>
    </row>
    <row r="111" s="1" customFormat="1" ht="18" customHeight="1">
      <c r="B111" s="171"/>
      <c r="C111" s="172"/>
      <c r="D111" s="173" t="s">
        <v>132</v>
      </c>
      <c r="E111" s="172"/>
      <c r="F111" s="172"/>
      <c r="G111" s="172"/>
      <c r="H111" s="172"/>
      <c r="I111" s="172"/>
      <c r="J111" s="172"/>
      <c r="K111" s="172"/>
      <c r="L111" s="172"/>
      <c r="M111" s="172"/>
      <c r="N111" s="127">
        <f>ROUND(N87*T111,2)</f>
        <v>0</v>
      </c>
      <c r="O111" s="174"/>
      <c r="P111" s="174"/>
      <c r="Q111" s="174"/>
      <c r="R111" s="175"/>
      <c r="S111" s="176"/>
      <c r="T111" s="181"/>
      <c r="U111" s="182" t="s">
        <v>45</v>
      </c>
      <c r="V111" s="176"/>
      <c r="W111" s="176"/>
      <c r="X111" s="176"/>
      <c r="Y111" s="176"/>
      <c r="Z111" s="176"/>
      <c r="AA111" s="176"/>
      <c r="AB111" s="176"/>
      <c r="AC111" s="176"/>
      <c r="AD111" s="176"/>
      <c r="AE111" s="176"/>
      <c r="AF111" s="176"/>
      <c r="AG111" s="176"/>
      <c r="AH111" s="176"/>
      <c r="AI111" s="176"/>
      <c r="AJ111" s="176"/>
      <c r="AK111" s="176"/>
      <c r="AL111" s="176"/>
      <c r="AM111" s="176"/>
      <c r="AN111" s="176"/>
      <c r="AO111" s="176"/>
      <c r="AP111" s="176"/>
      <c r="AQ111" s="176"/>
      <c r="AR111" s="176"/>
      <c r="AS111" s="176"/>
      <c r="AT111" s="176"/>
      <c r="AU111" s="176"/>
      <c r="AV111" s="176"/>
      <c r="AW111" s="176"/>
      <c r="AX111" s="176"/>
      <c r="AY111" s="179" t="s">
        <v>133</v>
      </c>
      <c r="AZ111" s="176"/>
      <c r="BA111" s="176"/>
      <c r="BB111" s="176"/>
      <c r="BC111" s="176"/>
      <c r="BD111" s="176"/>
      <c r="BE111" s="180">
        <f>IF(U111="základní",N111,0)</f>
        <v>0</v>
      </c>
      <c r="BF111" s="180">
        <f>IF(U111="snížená",N111,0)</f>
        <v>0</v>
      </c>
      <c r="BG111" s="180">
        <f>IF(U111="zákl. přenesená",N111,0)</f>
        <v>0</v>
      </c>
      <c r="BH111" s="180">
        <f>IF(U111="sníž. přenesená",N111,0)</f>
        <v>0</v>
      </c>
      <c r="BI111" s="180">
        <f>IF(U111="nulová",N111,0)</f>
        <v>0</v>
      </c>
      <c r="BJ111" s="179" t="s">
        <v>85</v>
      </c>
      <c r="BK111" s="176"/>
      <c r="BL111" s="176"/>
      <c r="BM111" s="176"/>
    </row>
    <row r="112" s="1" customFormat="1">
      <c r="B112" s="47"/>
      <c r="C112" s="48"/>
      <c r="D112" s="48"/>
      <c r="E112" s="48"/>
      <c r="F112" s="48"/>
      <c r="G112" s="48"/>
      <c r="H112" s="48"/>
      <c r="I112" s="48"/>
      <c r="J112" s="48"/>
      <c r="K112" s="48"/>
      <c r="L112" s="48"/>
      <c r="M112" s="48"/>
      <c r="N112" s="48"/>
      <c r="O112" s="48"/>
      <c r="P112" s="48"/>
      <c r="Q112" s="48"/>
      <c r="R112" s="49"/>
    </row>
    <row r="113" s="1" customFormat="1" ht="29.28" customHeight="1">
      <c r="B113" s="47"/>
      <c r="C113" s="140" t="s">
        <v>95</v>
      </c>
      <c r="D113" s="141"/>
      <c r="E113" s="141"/>
      <c r="F113" s="141"/>
      <c r="G113" s="141"/>
      <c r="H113" s="141"/>
      <c r="I113" s="141"/>
      <c r="J113" s="141"/>
      <c r="K113" s="141"/>
      <c r="L113" s="142">
        <f>ROUND(SUM(N87+N105),2)</f>
        <v>0</v>
      </c>
      <c r="M113" s="142"/>
      <c r="N113" s="142"/>
      <c r="O113" s="142"/>
      <c r="P113" s="142"/>
      <c r="Q113" s="142"/>
      <c r="R113" s="49"/>
    </row>
    <row r="114" s="1" customFormat="1" ht="6.96" customHeight="1">
      <c r="B114" s="76"/>
      <c r="C114" s="77"/>
      <c r="D114" s="77"/>
      <c r="E114" s="77"/>
      <c r="F114" s="77"/>
      <c r="G114" s="77"/>
      <c r="H114" s="77"/>
      <c r="I114" s="77"/>
      <c r="J114" s="77"/>
      <c r="K114" s="77"/>
      <c r="L114" s="77"/>
      <c r="M114" s="77"/>
      <c r="N114" s="77"/>
      <c r="O114" s="77"/>
      <c r="P114" s="77"/>
      <c r="Q114" s="77"/>
      <c r="R114" s="78"/>
    </row>
    <row r="118" s="1" customFormat="1" ht="6.96" customHeight="1">
      <c r="B118" s="79"/>
      <c r="C118" s="80"/>
      <c r="D118" s="80"/>
      <c r="E118" s="80"/>
      <c r="F118" s="80"/>
      <c r="G118" s="80"/>
      <c r="H118" s="80"/>
      <c r="I118" s="80"/>
      <c r="J118" s="80"/>
      <c r="K118" s="80"/>
      <c r="L118" s="80"/>
      <c r="M118" s="80"/>
      <c r="N118" s="80"/>
      <c r="O118" s="80"/>
      <c r="P118" s="80"/>
      <c r="Q118" s="80"/>
      <c r="R118" s="81"/>
    </row>
    <row r="119" s="1" customFormat="1" ht="36.96" customHeight="1">
      <c r="B119" s="47"/>
      <c r="C119" s="28" t="s">
        <v>134</v>
      </c>
      <c r="D119" s="48"/>
      <c r="E119" s="48"/>
      <c r="F119" s="48"/>
      <c r="G119" s="48"/>
      <c r="H119" s="48"/>
      <c r="I119" s="48"/>
      <c r="J119" s="48"/>
      <c r="K119" s="48"/>
      <c r="L119" s="48"/>
      <c r="M119" s="48"/>
      <c r="N119" s="48"/>
      <c r="O119" s="48"/>
      <c r="P119" s="48"/>
      <c r="Q119" s="48"/>
      <c r="R119" s="49"/>
    </row>
    <row r="120" s="1" customFormat="1" ht="6.96" customHeight="1">
      <c r="B120" s="47"/>
      <c r="C120" s="48"/>
      <c r="D120" s="48"/>
      <c r="E120" s="48"/>
      <c r="F120" s="48"/>
      <c r="G120" s="48"/>
      <c r="H120" s="48"/>
      <c r="I120" s="48"/>
      <c r="J120" s="48"/>
      <c r="K120" s="48"/>
      <c r="L120" s="48"/>
      <c r="M120" s="48"/>
      <c r="N120" s="48"/>
      <c r="O120" s="48"/>
      <c r="P120" s="48"/>
      <c r="Q120" s="48"/>
      <c r="R120" s="49"/>
    </row>
    <row r="121" s="1" customFormat="1" ht="36.96" customHeight="1">
      <c r="B121" s="47"/>
      <c r="C121" s="86" t="s">
        <v>19</v>
      </c>
      <c r="D121" s="48"/>
      <c r="E121" s="48"/>
      <c r="F121" s="88" t="str">
        <f>F6</f>
        <v>Stavební úpravy hřbitovní zdi a márnice kolumbárium II. - Dolní Jirčany</v>
      </c>
      <c r="G121" s="48"/>
      <c r="H121" s="48"/>
      <c r="I121" s="48"/>
      <c r="J121" s="48"/>
      <c r="K121" s="48"/>
      <c r="L121" s="48"/>
      <c r="M121" s="48"/>
      <c r="N121" s="48"/>
      <c r="O121" s="48"/>
      <c r="P121" s="48"/>
      <c r="Q121" s="48"/>
      <c r="R121" s="49"/>
    </row>
    <row r="122" s="1" customFormat="1" ht="6.96" customHeight="1">
      <c r="B122" s="47"/>
      <c r="C122" s="48"/>
      <c r="D122" s="48"/>
      <c r="E122" s="48"/>
      <c r="F122" s="48"/>
      <c r="G122" s="48"/>
      <c r="H122" s="48"/>
      <c r="I122" s="48"/>
      <c r="J122" s="48"/>
      <c r="K122" s="48"/>
      <c r="L122" s="48"/>
      <c r="M122" s="48"/>
      <c r="N122" s="48"/>
      <c r="O122" s="48"/>
      <c r="P122" s="48"/>
      <c r="Q122" s="48"/>
      <c r="R122" s="49"/>
    </row>
    <row r="123" s="1" customFormat="1" ht="18" customHeight="1">
      <c r="B123" s="47"/>
      <c r="C123" s="39" t="s">
        <v>23</v>
      </c>
      <c r="D123" s="48"/>
      <c r="E123" s="48"/>
      <c r="F123" s="34" t="str">
        <f>F8</f>
        <v>Dolní Jirčany</v>
      </c>
      <c r="G123" s="48"/>
      <c r="H123" s="48"/>
      <c r="I123" s="48"/>
      <c r="J123" s="48"/>
      <c r="K123" s="39" t="s">
        <v>25</v>
      </c>
      <c r="L123" s="48"/>
      <c r="M123" s="91" t="str">
        <f>IF(O8="","",O8)</f>
        <v>29. 8. 2018</v>
      </c>
      <c r="N123" s="91"/>
      <c r="O123" s="91"/>
      <c r="P123" s="91"/>
      <c r="Q123" s="48"/>
      <c r="R123" s="49"/>
    </row>
    <row r="124" s="1" customFormat="1" ht="6.96" customHeight="1">
      <c r="B124" s="47"/>
      <c r="C124" s="48"/>
      <c r="D124" s="48"/>
      <c r="E124" s="48"/>
      <c r="F124" s="48"/>
      <c r="G124" s="48"/>
      <c r="H124" s="48"/>
      <c r="I124" s="48"/>
      <c r="J124" s="48"/>
      <c r="K124" s="48"/>
      <c r="L124" s="48"/>
      <c r="M124" s="48"/>
      <c r="N124" s="48"/>
      <c r="O124" s="48"/>
      <c r="P124" s="48"/>
      <c r="Q124" s="48"/>
      <c r="R124" s="49"/>
    </row>
    <row r="125" s="1" customFormat="1">
      <c r="B125" s="47"/>
      <c r="C125" s="39" t="s">
        <v>27</v>
      </c>
      <c r="D125" s="48"/>
      <c r="E125" s="48"/>
      <c r="F125" s="34" t="str">
        <f>E11</f>
        <v>Obec Psáry</v>
      </c>
      <c r="G125" s="48"/>
      <c r="H125" s="48"/>
      <c r="I125" s="48"/>
      <c r="J125" s="48"/>
      <c r="K125" s="39" t="s">
        <v>34</v>
      </c>
      <c r="L125" s="48"/>
      <c r="M125" s="34" t="str">
        <f>E17</f>
        <v>HW PROJEKT s.r.o.</v>
      </c>
      <c r="N125" s="34"/>
      <c r="O125" s="34"/>
      <c r="P125" s="34"/>
      <c r="Q125" s="34"/>
      <c r="R125" s="49"/>
    </row>
    <row r="126" s="1" customFormat="1" ht="14.4" customHeight="1">
      <c r="B126" s="47"/>
      <c r="C126" s="39" t="s">
        <v>32</v>
      </c>
      <c r="D126" s="48"/>
      <c r="E126" s="48"/>
      <c r="F126" s="34" t="str">
        <f>IF(E14="","",E14)</f>
        <v>Vyplň údaj</v>
      </c>
      <c r="G126" s="48"/>
      <c r="H126" s="48"/>
      <c r="I126" s="48"/>
      <c r="J126" s="48"/>
      <c r="K126" s="39" t="s">
        <v>38</v>
      </c>
      <c r="L126" s="48"/>
      <c r="M126" s="34" t="str">
        <f>E20</f>
        <v xml:space="preserve"> </v>
      </c>
      <c r="N126" s="34"/>
      <c r="O126" s="34"/>
      <c r="P126" s="34"/>
      <c r="Q126" s="34"/>
      <c r="R126" s="49"/>
    </row>
    <row r="127" s="1" customFormat="1" ht="10.32" customHeight="1">
      <c r="B127" s="47"/>
      <c r="C127" s="48"/>
      <c r="D127" s="48"/>
      <c r="E127" s="48"/>
      <c r="F127" s="48"/>
      <c r="G127" s="48"/>
      <c r="H127" s="48"/>
      <c r="I127" s="48"/>
      <c r="J127" s="48"/>
      <c r="K127" s="48"/>
      <c r="L127" s="48"/>
      <c r="M127" s="48"/>
      <c r="N127" s="48"/>
      <c r="O127" s="48"/>
      <c r="P127" s="48"/>
      <c r="Q127" s="48"/>
      <c r="R127" s="49"/>
    </row>
    <row r="128" s="8" customFormat="1" ht="29.28" customHeight="1">
      <c r="B128" s="183"/>
      <c r="C128" s="184" t="s">
        <v>135</v>
      </c>
      <c r="D128" s="185" t="s">
        <v>136</v>
      </c>
      <c r="E128" s="185" t="s">
        <v>62</v>
      </c>
      <c r="F128" s="185" t="s">
        <v>137</v>
      </c>
      <c r="G128" s="185"/>
      <c r="H128" s="185"/>
      <c r="I128" s="185"/>
      <c r="J128" s="185" t="s">
        <v>138</v>
      </c>
      <c r="K128" s="185" t="s">
        <v>139</v>
      </c>
      <c r="L128" s="185" t="s">
        <v>140</v>
      </c>
      <c r="M128" s="185"/>
      <c r="N128" s="185" t="s">
        <v>106</v>
      </c>
      <c r="O128" s="185"/>
      <c r="P128" s="185"/>
      <c r="Q128" s="186"/>
      <c r="R128" s="187"/>
      <c r="T128" s="101" t="s">
        <v>141</v>
      </c>
      <c r="U128" s="102" t="s">
        <v>44</v>
      </c>
      <c r="V128" s="102" t="s">
        <v>142</v>
      </c>
      <c r="W128" s="102" t="s">
        <v>143</v>
      </c>
      <c r="X128" s="102" t="s">
        <v>144</v>
      </c>
      <c r="Y128" s="102" t="s">
        <v>145</v>
      </c>
      <c r="Z128" s="102" t="s">
        <v>146</v>
      </c>
      <c r="AA128" s="103" t="s">
        <v>147</v>
      </c>
    </row>
    <row r="129" s="1" customFormat="1" ht="29.28" customHeight="1">
      <c r="B129" s="47"/>
      <c r="C129" s="105" t="s">
        <v>103</v>
      </c>
      <c r="D129" s="48"/>
      <c r="E129" s="48"/>
      <c r="F129" s="48"/>
      <c r="G129" s="48"/>
      <c r="H129" s="48"/>
      <c r="I129" s="48"/>
      <c r="J129" s="48"/>
      <c r="K129" s="48"/>
      <c r="L129" s="48"/>
      <c r="M129" s="48"/>
      <c r="N129" s="188">
        <f>BK129</f>
        <v>0</v>
      </c>
      <c r="O129" s="189"/>
      <c r="P129" s="189"/>
      <c r="Q129" s="189"/>
      <c r="R129" s="49"/>
      <c r="T129" s="104"/>
      <c r="U129" s="68"/>
      <c r="V129" s="68"/>
      <c r="W129" s="190">
        <f>W130+W206+W269</f>
        <v>0</v>
      </c>
      <c r="X129" s="68"/>
      <c r="Y129" s="190">
        <f>Y130+Y206+Y269</f>
        <v>40.035639120000006</v>
      </c>
      <c r="Z129" s="68"/>
      <c r="AA129" s="191">
        <f>AA130+AA206+AA269</f>
        <v>4.2784199999999997</v>
      </c>
      <c r="AT129" s="23" t="s">
        <v>79</v>
      </c>
      <c r="AU129" s="23" t="s">
        <v>108</v>
      </c>
      <c r="BK129" s="192">
        <f>BK130+BK206+BK269</f>
        <v>0</v>
      </c>
    </row>
    <row r="130" s="9" customFormat="1" ht="37.44001" customHeight="1">
      <c r="B130" s="193"/>
      <c r="C130" s="194"/>
      <c r="D130" s="195" t="s">
        <v>109</v>
      </c>
      <c r="E130" s="195"/>
      <c r="F130" s="195"/>
      <c r="G130" s="195"/>
      <c r="H130" s="195"/>
      <c r="I130" s="195"/>
      <c r="J130" s="195"/>
      <c r="K130" s="195"/>
      <c r="L130" s="195"/>
      <c r="M130" s="195"/>
      <c r="N130" s="196">
        <f>BK130</f>
        <v>0</v>
      </c>
      <c r="O130" s="163"/>
      <c r="P130" s="163"/>
      <c r="Q130" s="163"/>
      <c r="R130" s="197"/>
      <c r="T130" s="198"/>
      <c r="U130" s="194"/>
      <c r="V130" s="194"/>
      <c r="W130" s="199">
        <f>W131+W149+W154+W167+W170+W174+W185+W199+W204</f>
        <v>0</v>
      </c>
      <c r="X130" s="194"/>
      <c r="Y130" s="199">
        <f>Y131+Y149+Y154+Y167+Y170+Y174+Y185+Y199+Y204</f>
        <v>38.656187740000007</v>
      </c>
      <c r="Z130" s="194"/>
      <c r="AA130" s="200">
        <f>AA131+AA149+AA154+AA167+AA170+AA174+AA185+AA199+AA204</f>
        <v>4.1498999999999997</v>
      </c>
      <c r="AR130" s="201" t="s">
        <v>85</v>
      </c>
      <c r="AT130" s="202" t="s">
        <v>79</v>
      </c>
      <c r="AU130" s="202" t="s">
        <v>80</v>
      </c>
      <c r="AY130" s="201" t="s">
        <v>148</v>
      </c>
      <c r="BK130" s="203">
        <f>BK131+BK149+BK154+BK167+BK170+BK174+BK185+BK199+BK204</f>
        <v>0</v>
      </c>
    </row>
    <row r="131" s="9" customFormat="1" ht="19.92" customHeight="1">
      <c r="B131" s="193"/>
      <c r="C131" s="194"/>
      <c r="D131" s="204" t="s">
        <v>110</v>
      </c>
      <c r="E131" s="204"/>
      <c r="F131" s="204"/>
      <c r="G131" s="204"/>
      <c r="H131" s="204"/>
      <c r="I131" s="204"/>
      <c r="J131" s="204"/>
      <c r="K131" s="204"/>
      <c r="L131" s="204"/>
      <c r="M131" s="204"/>
      <c r="N131" s="205">
        <f>BK131</f>
        <v>0</v>
      </c>
      <c r="O131" s="206"/>
      <c r="P131" s="206"/>
      <c r="Q131" s="206"/>
      <c r="R131" s="197"/>
      <c r="T131" s="198"/>
      <c r="U131" s="194"/>
      <c r="V131" s="194"/>
      <c r="W131" s="199">
        <f>SUM(W132:W148)</f>
        <v>0</v>
      </c>
      <c r="X131" s="194"/>
      <c r="Y131" s="199">
        <f>SUM(Y132:Y148)</f>
        <v>1.8</v>
      </c>
      <c r="Z131" s="194"/>
      <c r="AA131" s="200">
        <f>SUM(AA132:AA148)</f>
        <v>0</v>
      </c>
      <c r="AR131" s="201" t="s">
        <v>85</v>
      </c>
      <c r="AT131" s="202" t="s">
        <v>79</v>
      </c>
      <c r="AU131" s="202" t="s">
        <v>85</v>
      </c>
      <c r="AY131" s="201" t="s">
        <v>148</v>
      </c>
      <c r="BK131" s="203">
        <f>SUM(BK132:BK148)</f>
        <v>0</v>
      </c>
    </row>
    <row r="132" s="1" customFormat="1" ht="25.5" customHeight="1">
      <c r="B132" s="171"/>
      <c r="C132" s="207" t="s">
        <v>85</v>
      </c>
      <c r="D132" s="207" t="s">
        <v>149</v>
      </c>
      <c r="E132" s="208" t="s">
        <v>150</v>
      </c>
      <c r="F132" s="209" t="s">
        <v>151</v>
      </c>
      <c r="G132" s="209"/>
      <c r="H132" s="209"/>
      <c r="I132" s="209"/>
      <c r="J132" s="210" t="s">
        <v>152</v>
      </c>
      <c r="K132" s="211">
        <v>13.52</v>
      </c>
      <c r="L132" s="212">
        <v>0</v>
      </c>
      <c r="M132" s="212"/>
      <c r="N132" s="213">
        <f>ROUND(L132*K132,2)</f>
        <v>0</v>
      </c>
      <c r="O132" s="213"/>
      <c r="P132" s="213"/>
      <c r="Q132" s="213"/>
      <c r="R132" s="175"/>
      <c r="T132" s="214" t="s">
        <v>5</v>
      </c>
      <c r="U132" s="57" t="s">
        <v>45</v>
      </c>
      <c r="V132" s="48"/>
      <c r="W132" s="215">
        <f>V132*K132</f>
        <v>0</v>
      </c>
      <c r="X132" s="215">
        <v>0</v>
      </c>
      <c r="Y132" s="215">
        <f>X132*K132</f>
        <v>0</v>
      </c>
      <c r="Z132" s="215">
        <v>0</v>
      </c>
      <c r="AA132" s="216">
        <f>Z132*K132</f>
        <v>0</v>
      </c>
      <c r="AR132" s="23" t="s">
        <v>153</v>
      </c>
      <c r="AT132" s="23" t="s">
        <v>149</v>
      </c>
      <c r="AU132" s="23" t="s">
        <v>101</v>
      </c>
      <c r="AY132" s="23" t="s">
        <v>148</v>
      </c>
      <c r="BE132" s="132">
        <f>IF(U132="základní",N132,0)</f>
        <v>0</v>
      </c>
      <c r="BF132" s="132">
        <f>IF(U132="snížená",N132,0)</f>
        <v>0</v>
      </c>
      <c r="BG132" s="132">
        <f>IF(U132="zákl. přenesená",N132,0)</f>
        <v>0</v>
      </c>
      <c r="BH132" s="132">
        <f>IF(U132="sníž. přenesená",N132,0)</f>
        <v>0</v>
      </c>
      <c r="BI132" s="132">
        <f>IF(U132="nulová",N132,0)</f>
        <v>0</v>
      </c>
      <c r="BJ132" s="23" t="s">
        <v>85</v>
      </c>
      <c r="BK132" s="132">
        <f>ROUND(L132*K132,2)</f>
        <v>0</v>
      </c>
      <c r="BL132" s="23" t="s">
        <v>153</v>
      </c>
      <c r="BM132" s="23" t="s">
        <v>154</v>
      </c>
    </row>
    <row r="133" s="10" customFormat="1" ht="25.5" customHeight="1">
      <c r="B133" s="217"/>
      <c r="C133" s="218"/>
      <c r="D133" s="218"/>
      <c r="E133" s="219" t="s">
        <v>5</v>
      </c>
      <c r="F133" s="220" t="s">
        <v>155</v>
      </c>
      <c r="G133" s="221"/>
      <c r="H133" s="221"/>
      <c r="I133" s="221"/>
      <c r="J133" s="218"/>
      <c r="K133" s="222">
        <v>13.52</v>
      </c>
      <c r="L133" s="218"/>
      <c r="M133" s="218"/>
      <c r="N133" s="218"/>
      <c r="O133" s="218"/>
      <c r="P133" s="218"/>
      <c r="Q133" s="218"/>
      <c r="R133" s="223"/>
      <c r="T133" s="224"/>
      <c r="U133" s="218"/>
      <c r="V133" s="218"/>
      <c r="W133" s="218"/>
      <c r="X133" s="218"/>
      <c r="Y133" s="218"/>
      <c r="Z133" s="218"/>
      <c r="AA133" s="225"/>
      <c r="AT133" s="226" t="s">
        <v>156</v>
      </c>
      <c r="AU133" s="226" t="s">
        <v>101</v>
      </c>
      <c r="AV133" s="10" t="s">
        <v>101</v>
      </c>
      <c r="AW133" s="10" t="s">
        <v>37</v>
      </c>
      <c r="AX133" s="10" t="s">
        <v>85</v>
      </c>
      <c r="AY133" s="226" t="s">
        <v>148</v>
      </c>
    </row>
    <row r="134" s="1" customFormat="1" ht="25.5" customHeight="1">
      <c r="B134" s="171"/>
      <c r="C134" s="207" t="s">
        <v>101</v>
      </c>
      <c r="D134" s="207" t="s">
        <v>149</v>
      </c>
      <c r="E134" s="208" t="s">
        <v>157</v>
      </c>
      <c r="F134" s="209" t="s">
        <v>158</v>
      </c>
      <c r="G134" s="209"/>
      <c r="H134" s="209"/>
      <c r="I134" s="209"/>
      <c r="J134" s="210" t="s">
        <v>152</v>
      </c>
      <c r="K134" s="211">
        <v>1</v>
      </c>
      <c r="L134" s="212">
        <v>0</v>
      </c>
      <c r="M134" s="212"/>
      <c r="N134" s="213">
        <f>ROUND(L134*K134,2)</f>
        <v>0</v>
      </c>
      <c r="O134" s="213"/>
      <c r="P134" s="213"/>
      <c r="Q134" s="213"/>
      <c r="R134" s="175"/>
      <c r="T134" s="214" t="s">
        <v>5</v>
      </c>
      <c r="U134" s="57" t="s">
        <v>45</v>
      </c>
      <c r="V134" s="48"/>
      <c r="W134" s="215">
        <f>V134*K134</f>
        <v>0</v>
      </c>
      <c r="X134" s="215">
        <v>0</v>
      </c>
      <c r="Y134" s="215">
        <f>X134*K134</f>
        <v>0</v>
      </c>
      <c r="Z134" s="215">
        <v>0</v>
      </c>
      <c r="AA134" s="216">
        <f>Z134*K134</f>
        <v>0</v>
      </c>
      <c r="AR134" s="23" t="s">
        <v>153</v>
      </c>
      <c r="AT134" s="23" t="s">
        <v>149</v>
      </c>
      <c r="AU134" s="23" t="s">
        <v>101</v>
      </c>
      <c r="AY134" s="23" t="s">
        <v>148</v>
      </c>
      <c r="BE134" s="132">
        <f>IF(U134="základní",N134,0)</f>
        <v>0</v>
      </c>
      <c r="BF134" s="132">
        <f>IF(U134="snížená",N134,0)</f>
        <v>0</v>
      </c>
      <c r="BG134" s="132">
        <f>IF(U134="zákl. přenesená",N134,0)</f>
        <v>0</v>
      </c>
      <c r="BH134" s="132">
        <f>IF(U134="sníž. přenesená",N134,0)</f>
        <v>0</v>
      </c>
      <c r="BI134" s="132">
        <f>IF(U134="nulová",N134,0)</f>
        <v>0</v>
      </c>
      <c r="BJ134" s="23" t="s">
        <v>85</v>
      </c>
      <c r="BK134" s="132">
        <f>ROUND(L134*K134,2)</f>
        <v>0</v>
      </c>
      <c r="BL134" s="23" t="s">
        <v>153</v>
      </c>
      <c r="BM134" s="23" t="s">
        <v>159</v>
      </c>
    </row>
    <row r="135" s="10" customFormat="1" ht="16.5" customHeight="1">
      <c r="B135" s="217"/>
      <c r="C135" s="218"/>
      <c r="D135" s="218"/>
      <c r="E135" s="219" t="s">
        <v>5</v>
      </c>
      <c r="F135" s="220" t="s">
        <v>160</v>
      </c>
      <c r="G135" s="221"/>
      <c r="H135" s="221"/>
      <c r="I135" s="221"/>
      <c r="J135" s="218"/>
      <c r="K135" s="222">
        <v>1</v>
      </c>
      <c r="L135" s="218"/>
      <c r="M135" s="218"/>
      <c r="N135" s="218"/>
      <c r="O135" s="218"/>
      <c r="P135" s="218"/>
      <c r="Q135" s="218"/>
      <c r="R135" s="223"/>
      <c r="T135" s="224"/>
      <c r="U135" s="218"/>
      <c r="V135" s="218"/>
      <c r="W135" s="218"/>
      <c r="X135" s="218"/>
      <c r="Y135" s="218"/>
      <c r="Z135" s="218"/>
      <c r="AA135" s="225"/>
      <c r="AT135" s="226" t="s">
        <v>156</v>
      </c>
      <c r="AU135" s="226" t="s">
        <v>101</v>
      </c>
      <c r="AV135" s="10" t="s">
        <v>101</v>
      </c>
      <c r="AW135" s="10" t="s">
        <v>37</v>
      </c>
      <c r="AX135" s="10" t="s">
        <v>85</v>
      </c>
      <c r="AY135" s="226" t="s">
        <v>148</v>
      </c>
    </row>
    <row r="136" s="1" customFormat="1" ht="25.5" customHeight="1">
      <c r="B136" s="171"/>
      <c r="C136" s="207" t="s">
        <v>161</v>
      </c>
      <c r="D136" s="207" t="s">
        <v>149</v>
      </c>
      <c r="E136" s="208" t="s">
        <v>162</v>
      </c>
      <c r="F136" s="209" t="s">
        <v>163</v>
      </c>
      <c r="G136" s="209"/>
      <c r="H136" s="209"/>
      <c r="I136" s="209"/>
      <c r="J136" s="210" t="s">
        <v>152</v>
      </c>
      <c r="K136" s="211">
        <v>9.5700000000000003</v>
      </c>
      <c r="L136" s="212">
        <v>0</v>
      </c>
      <c r="M136" s="212"/>
      <c r="N136" s="213">
        <f>ROUND(L136*K136,2)</f>
        <v>0</v>
      </c>
      <c r="O136" s="213"/>
      <c r="P136" s="213"/>
      <c r="Q136" s="213"/>
      <c r="R136" s="175"/>
      <c r="T136" s="214" t="s">
        <v>5</v>
      </c>
      <c r="U136" s="57" t="s">
        <v>45</v>
      </c>
      <c r="V136" s="48"/>
      <c r="W136" s="215">
        <f>V136*K136</f>
        <v>0</v>
      </c>
      <c r="X136" s="215">
        <v>0</v>
      </c>
      <c r="Y136" s="215">
        <f>X136*K136</f>
        <v>0</v>
      </c>
      <c r="Z136" s="215">
        <v>0</v>
      </c>
      <c r="AA136" s="216">
        <f>Z136*K136</f>
        <v>0</v>
      </c>
      <c r="AR136" s="23" t="s">
        <v>153</v>
      </c>
      <c r="AT136" s="23" t="s">
        <v>149</v>
      </c>
      <c r="AU136" s="23" t="s">
        <v>101</v>
      </c>
      <c r="AY136" s="23" t="s">
        <v>148</v>
      </c>
      <c r="BE136" s="132">
        <f>IF(U136="základní",N136,0)</f>
        <v>0</v>
      </c>
      <c r="BF136" s="132">
        <f>IF(U136="snížená",N136,0)</f>
        <v>0</v>
      </c>
      <c r="BG136" s="132">
        <f>IF(U136="zákl. přenesená",N136,0)</f>
        <v>0</v>
      </c>
      <c r="BH136" s="132">
        <f>IF(U136="sníž. přenesená",N136,0)</f>
        <v>0</v>
      </c>
      <c r="BI136" s="132">
        <f>IF(U136="nulová",N136,0)</f>
        <v>0</v>
      </c>
      <c r="BJ136" s="23" t="s">
        <v>85</v>
      </c>
      <c r="BK136" s="132">
        <f>ROUND(L136*K136,2)</f>
        <v>0</v>
      </c>
      <c r="BL136" s="23" t="s">
        <v>153</v>
      </c>
      <c r="BM136" s="23" t="s">
        <v>164</v>
      </c>
    </row>
    <row r="137" s="10" customFormat="1" ht="16.5" customHeight="1">
      <c r="B137" s="217"/>
      <c r="C137" s="218"/>
      <c r="D137" s="218"/>
      <c r="E137" s="219" t="s">
        <v>5</v>
      </c>
      <c r="F137" s="220" t="s">
        <v>165</v>
      </c>
      <c r="G137" s="221"/>
      <c r="H137" s="221"/>
      <c r="I137" s="221"/>
      <c r="J137" s="218"/>
      <c r="K137" s="222">
        <v>9.5700000000000003</v>
      </c>
      <c r="L137" s="218"/>
      <c r="M137" s="218"/>
      <c r="N137" s="218"/>
      <c r="O137" s="218"/>
      <c r="P137" s="218"/>
      <c r="Q137" s="218"/>
      <c r="R137" s="223"/>
      <c r="T137" s="224"/>
      <c r="U137" s="218"/>
      <c r="V137" s="218"/>
      <c r="W137" s="218"/>
      <c r="X137" s="218"/>
      <c r="Y137" s="218"/>
      <c r="Z137" s="218"/>
      <c r="AA137" s="225"/>
      <c r="AT137" s="226" t="s">
        <v>156</v>
      </c>
      <c r="AU137" s="226" t="s">
        <v>101</v>
      </c>
      <c r="AV137" s="10" t="s">
        <v>101</v>
      </c>
      <c r="AW137" s="10" t="s">
        <v>37</v>
      </c>
      <c r="AX137" s="10" t="s">
        <v>85</v>
      </c>
      <c r="AY137" s="226" t="s">
        <v>148</v>
      </c>
    </row>
    <row r="138" s="1" customFormat="1" ht="25.5" customHeight="1">
      <c r="B138" s="171"/>
      <c r="C138" s="207" t="s">
        <v>153</v>
      </c>
      <c r="D138" s="207" t="s">
        <v>149</v>
      </c>
      <c r="E138" s="208" t="s">
        <v>166</v>
      </c>
      <c r="F138" s="209" t="s">
        <v>167</v>
      </c>
      <c r="G138" s="209"/>
      <c r="H138" s="209"/>
      <c r="I138" s="209"/>
      <c r="J138" s="210" t="s">
        <v>152</v>
      </c>
      <c r="K138" s="211">
        <v>24.09</v>
      </c>
      <c r="L138" s="212">
        <v>0</v>
      </c>
      <c r="M138" s="212"/>
      <c r="N138" s="213">
        <f>ROUND(L138*K138,2)</f>
        <v>0</v>
      </c>
      <c r="O138" s="213"/>
      <c r="P138" s="213"/>
      <c r="Q138" s="213"/>
      <c r="R138" s="175"/>
      <c r="T138" s="214" t="s">
        <v>5</v>
      </c>
      <c r="U138" s="57" t="s">
        <v>45</v>
      </c>
      <c r="V138" s="48"/>
      <c r="W138" s="215">
        <f>V138*K138</f>
        <v>0</v>
      </c>
      <c r="X138" s="215">
        <v>0</v>
      </c>
      <c r="Y138" s="215">
        <f>X138*K138</f>
        <v>0</v>
      </c>
      <c r="Z138" s="215">
        <v>0</v>
      </c>
      <c r="AA138" s="216">
        <f>Z138*K138</f>
        <v>0</v>
      </c>
      <c r="AR138" s="23" t="s">
        <v>153</v>
      </c>
      <c r="AT138" s="23" t="s">
        <v>149</v>
      </c>
      <c r="AU138" s="23" t="s">
        <v>101</v>
      </c>
      <c r="AY138" s="23" t="s">
        <v>148</v>
      </c>
      <c r="BE138" s="132">
        <f>IF(U138="základní",N138,0)</f>
        <v>0</v>
      </c>
      <c r="BF138" s="132">
        <f>IF(U138="snížená",N138,0)</f>
        <v>0</v>
      </c>
      <c r="BG138" s="132">
        <f>IF(U138="zákl. přenesená",N138,0)</f>
        <v>0</v>
      </c>
      <c r="BH138" s="132">
        <f>IF(U138="sníž. přenesená",N138,0)</f>
        <v>0</v>
      </c>
      <c r="BI138" s="132">
        <f>IF(U138="nulová",N138,0)</f>
        <v>0</v>
      </c>
      <c r="BJ138" s="23" t="s">
        <v>85</v>
      </c>
      <c r="BK138" s="132">
        <f>ROUND(L138*K138,2)</f>
        <v>0</v>
      </c>
      <c r="BL138" s="23" t="s">
        <v>153</v>
      </c>
      <c r="BM138" s="23" t="s">
        <v>168</v>
      </c>
    </row>
    <row r="139" s="1" customFormat="1" ht="24" customHeight="1">
      <c r="B139" s="47"/>
      <c r="C139" s="48"/>
      <c r="D139" s="48"/>
      <c r="E139" s="48"/>
      <c r="F139" s="227" t="s">
        <v>169</v>
      </c>
      <c r="G139" s="68"/>
      <c r="H139" s="68"/>
      <c r="I139" s="68"/>
      <c r="J139" s="48"/>
      <c r="K139" s="48"/>
      <c r="L139" s="48"/>
      <c r="M139" s="48"/>
      <c r="N139" s="48"/>
      <c r="O139" s="48"/>
      <c r="P139" s="48"/>
      <c r="Q139" s="48"/>
      <c r="R139" s="49"/>
      <c r="T139" s="228"/>
      <c r="U139" s="48"/>
      <c r="V139" s="48"/>
      <c r="W139" s="48"/>
      <c r="X139" s="48"/>
      <c r="Y139" s="48"/>
      <c r="Z139" s="48"/>
      <c r="AA139" s="95"/>
      <c r="AT139" s="23" t="s">
        <v>170</v>
      </c>
      <c r="AU139" s="23" t="s">
        <v>101</v>
      </c>
    </row>
    <row r="140" s="10" customFormat="1" ht="16.5" customHeight="1">
      <c r="B140" s="217"/>
      <c r="C140" s="218"/>
      <c r="D140" s="218"/>
      <c r="E140" s="219" t="s">
        <v>5</v>
      </c>
      <c r="F140" s="229" t="s">
        <v>171</v>
      </c>
      <c r="G140" s="218"/>
      <c r="H140" s="218"/>
      <c r="I140" s="218"/>
      <c r="J140" s="218"/>
      <c r="K140" s="222">
        <v>24.09</v>
      </c>
      <c r="L140" s="218"/>
      <c r="M140" s="218"/>
      <c r="N140" s="218"/>
      <c r="O140" s="218"/>
      <c r="P140" s="218"/>
      <c r="Q140" s="218"/>
      <c r="R140" s="223"/>
      <c r="T140" s="224"/>
      <c r="U140" s="218"/>
      <c r="V140" s="218"/>
      <c r="W140" s="218"/>
      <c r="X140" s="218"/>
      <c r="Y140" s="218"/>
      <c r="Z140" s="218"/>
      <c r="AA140" s="225"/>
      <c r="AT140" s="226" t="s">
        <v>156</v>
      </c>
      <c r="AU140" s="226" t="s">
        <v>101</v>
      </c>
      <c r="AV140" s="10" t="s">
        <v>101</v>
      </c>
      <c r="AW140" s="10" t="s">
        <v>37</v>
      </c>
      <c r="AX140" s="10" t="s">
        <v>85</v>
      </c>
      <c r="AY140" s="226" t="s">
        <v>148</v>
      </c>
    </row>
    <row r="141" s="1" customFormat="1" ht="25.5" customHeight="1">
      <c r="B141" s="171"/>
      <c r="C141" s="207" t="s">
        <v>172</v>
      </c>
      <c r="D141" s="207" t="s">
        <v>149</v>
      </c>
      <c r="E141" s="208" t="s">
        <v>173</v>
      </c>
      <c r="F141" s="209" t="s">
        <v>174</v>
      </c>
      <c r="G141" s="209"/>
      <c r="H141" s="209"/>
      <c r="I141" s="209"/>
      <c r="J141" s="210" t="s">
        <v>175</v>
      </c>
      <c r="K141" s="211">
        <v>43.362000000000002</v>
      </c>
      <c r="L141" s="212">
        <v>0</v>
      </c>
      <c r="M141" s="212"/>
      <c r="N141" s="213">
        <f>ROUND(L141*K141,2)</f>
        <v>0</v>
      </c>
      <c r="O141" s="213"/>
      <c r="P141" s="213"/>
      <c r="Q141" s="213"/>
      <c r="R141" s="175"/>
      <c r="T141" s="214" t="s">
        <v>5</v>
      </c>
      <c r="U141" s="57" t="s">
        <v>45</v>
      </c>
      <c r="V141" s="48"/>
      <c r="W141" s="215">
        <f>V141*K141</f>
        <v>0</v>
      </c>
      <c r="X141" s="215">
        <v>0</v>
      </c>
      <c r="Y141" s="215">
        <f>X141*K141</f>
        <v>0</v>
      </c>
      <c r="Z141" s="215">
        <v>0</v>
      </c>
      <c r="AA141" s="216">
        <f>Z141*K141</f>
        <v>0</v>
      </c>
      <c r="AR141" s="23" t="s">
        <v>153</v>
      </c>
      <c r="AT141" s="23" t="s">
        <v>149</v>
      </c>
      <c r="AU141" s="23" t="s">
        <v>101</v>
      </c>
      <c r="AY141" s="23" t="s">
        <v>148</v>
      </c>
      <c r="BE141" s="132">
        <f>IF(U141="základní",N141,0)</f>
        <v>0</v>
      </c>
      <c r="BF141" s="132">
        <f>IF(U141="snížená",N141,0)</f>
        <v>0</v>
      </c>
      <c r="BG141" s="132">
        <f>IF(U141="zákl. přenesená",N141,0)</f>
        <v>0</v>
      </c>
      <c r="BH141" s="132">
        <f>IF(U141="sníž. přenesená",N141,0)</f>
        <v>0</v>
      </c>
      <c r="BI141" s="132">
        <f>IF(U141="nulová",N141,0)</f>
        <v>0</v>
      </c>
      <c r="BJ141" s="23" t="s">
        <v>85</v>
      </c>
      <c r="BK141" s="132">
        <f>ROUND(L141*K141,2)</f>
        <v>0</v>
      </c>
      <c r="BL141" s="23" t="s">
        <v>153</v>
      </c>
      <c r="BM141" s="23" t="s">
        <v>176</v>
      </c>
    </row>
    <row r="142" s="10" customFormat="1" ht="16.5" customHeight="1">
      <c r="B142" s="217"/>
      <c r="C142" s="218"/>
      <c r="D142" s="218"/>
      <c r="E142" s="219" t="s">
        <v>5</v>
      </c>
      <c r="F142" s="220" t="s">
        <v>177</v>
      </c>
      <c r="G142" s="221"/>
      <c r="H142" s="221"/>
      <c r="I142" s="221"/>
      <c r="J142" s="218"/>
      <c r="K142" s="222">
        <v>43.362000000000002</v>
      </c>
      <c r="L142" s="218"/>
      <c r="M142" s="218"/>
      <c r="N142" s="218"/>
      <c r="O142" s="218"/>
      <c r="P142" s="218"/>
      <c r="Q142" s="218"/>
      <c r="R142" s="223"/>
      <c r="T142" s="224"/>
      <c r="U142" s="218"/>
      <c r="V142" s="218"/>
      <c r="W142" s="218"/>
      <c r="X142" s="218"/>
      <c r="Y142" s="218"/>
      <c r="Z142" s="218"/>
      <c r="AA142" s="225"/>
      <c r="AT142" s="226" t="s">
        <v>156</v>
      </c>
      <c r="AU142" s="226" t="s">
        <v>101</v>
      </c>
      <c r="AV142" s="10" t="s">
        <v>101</v>
      </c>
      <c r="AW142" s="10" t="s">
        <v>37</v>
      </c>
      <c r="AX142" s="10" t="s">
        <v>85</v>
      </c>
      <c r="AY142" s="226" t="s">
        <v>148</v>
      </c>
    </row>
    <row r="143" s="1" customFormat="1" ht="25.5" customHeight="1">
      <c r="B143" s="171"/>
      <c r="C143" s="207" t="s">
        <v>178</v>
      </c>
      <c r="D143" s="207" t="s">
        <v>149</v>
      </c>
      <c r="E143" s="208" t="s">
        <v>179</v>
      </c>
      <c r="F143" s="209" t="s">
        <v>180</v>
      </c>
      <c r="G143" s="209"/>
      <c r="H143" s="209"/>
      <c r="I143" s="209"/>
      <c r="J143" s="210" t="s">
        <v>152</v>
      </c>
      <c r="K143" s="211">
        <v>1</v>
      </c>
      <c r="L143" s="212">
        <v>0</v>
      </c>
      <c r="M143" s="212"/>
      <c r="N143" s="213">
        <f>ROUND(L143*K143,2)</f>
        <v>0</v>
      </c>
      <c r="O143" s="213"/>
      <c r="P143" s="213"/>
      <c r="Q143" s="213"/>
      <c r="R143" s="175"/>
      <c r="T143" s="214" t="s">
        <v>5</v>
      </c>
      <c r="U143" s="57" t="s">
        <v>45</v>
      </c>
      <c r="V143" s="48"/>
      <c r="W143" s="215">
        <f>V143*K143</f>
        <v>0</v>
      </c>
      <c r="X143" s="215">
        <v>0</v>
      </c>
      <c r="Y143" s="215">
        <f>X143*K143</f>
        <v>0</v>
      </c>
      <c r="Z143" s="215">
        <v>0</v>
      </c>
      <c r="AA143" s="216">
        <f>Z143*K143</f>
        <v>0</v>
      </c>
      <c r="AR143" s="23" t="s">
        <v>153</v>
      </c>
      <c r="AT143" s="23" t="s">
        <v>149</v>
      </c>
      <c r="AU143" s="23" t="s">
        <v>101</v>
      </c>
      <c r="AY143" s="23" t="s">
        <v>148</v>
      </c>
      <c r="BE143" s="132">
        <f>IF(U143="základní",N143,0)</f>
        <v>0</v>
      </c>
      <c r="BF143" s="132">
        <f>IF(U143="snížená",N143,0)</f>
        <v>0</v>
      </c>
      <c r="BG143" s="132">
        <f>IF(U143="zákl. přenesená",N143,0)</f>
        <v>0</v>
      </c>
      <c r="BH143" s="132">
        <f>IF(U143="sníž. přenesená",N143,0)</f>
        <v>0</v>
      </c>
      <c r="BI143" s="132">
        <f>IF(U143="nulová",N143,0)</f>
        <v>0</v>
      </c>
      <c r="BJ143" s="23" t="s">
        <v>85</v>
      </c>
      <c r="BK143" s="132">
        <f>ROUND(L143*K143,2)</f>
        <v>0</v>
      </c>
      <c r="BL143" s="23" t="s">
        <v>153</v>
      </c>
      <c r="BM143" s="23" t="s">
        <v>181</v>
      </c>
    </row>
    <row r="144" s="10" customFormat="1" ht="16.5" customHeight="1">
      <c r="B144" s="217"/>
      <c r="C144" s="218"/>
      <c r="D144" s="218"/>
      <c r="E144" s="219" t="s">
        <v>5</v>
      </c>
      <c r="F144" s="220" t="s">
        <v>182</v>
      </c>
      <c r="G144" s="221"/>
      <c r="H144" s="221"/>
      <c r="I144" s="221"/>
      <c r="J144" s="218"/>
      <c r="K144" s="222">
        <v>1</v>
      </c>
      <c r="L144" s="218"/>
      <c r="M144" s="218"/>
      <c r="N144" s="218"/>
      <c r="O144" s="218"/>
      <c r="P144" s="218"/>
      <c r="Q144" s="218"/>
      <c r="R144" s="223"/>
      <c r="T144" s="224"/>
      <c r="U144" s="218"/>
      <c r="V144" s="218"/>
      <c r="W144" s="218"/>
      <c r="X144" s="218"/>
      <c r="Y144" s="218"/>
      <c r="Z144" s="218"/>
      <c r="AA144" s="225"/>
      <c r="AT144" s="226" t="s">
        <v>156</v>
      </c>
      <c r="AU144" s="226" t="s">
        <v>101</v>
      </c>
      <c r="AV144" s="10" t="s">
        <v>101</v>
      </c>
      <c r="AW144" s="10" t="s">
        <v>37</v>
      </c>
      <c r="AX144" s="10" t="s">
        <v>85</v>
      </c>
      <c r="AY144" s="226" t="s">
        <v>148</v>
      </c>
    </row>
    <row r="145" s="1" customFormat="1" ht="16.5" customHeight="1">
      <c r="B145" s="171"/>
      <c r="C145" s="230" t="s">
        <v>183</v>
      </c>
      <c r="D145" s="230" t="s">
        <v>184</v>
      </c>
      <c r="E145" s="231" t="s">
        <v>185</v>
      </c>
      <c r="F145" s="232" t="s">
        <v>186</v>
      </c>
      <c r="G145" s="232"/>
      <c r="H145" s="232"/>
      <c r="I145" s="232"/>
      <c r="J145" s="233" t="s">
        <v>175</v>
      </c>
      <c r="K145" s="234">
        <v>1.8</v>
      </c>
      <c r="L145" s="235">
        <v>0</v>
      </c>
      <c r="M145" s="235"/>
      <c r="N145" s="236">
        <f>ROUND(L145*K145,2)</f>
        <v>0</v>
      </c>
      <c r="O145" s="213"/>
      <c r="P145" s="213"/>
      <c r="Q145" s="213"/>
      <c r="R145" s="175"/>
      <c r="T145" s="214" t="s">
        <v>5</v>
      </c>
      <c r="U145" s="57" t="s">
        <v>45</v>
      </c>
      <c r="V145" s="48"/>
      <c r="W145" s="215">
        <f>V145*K145</f>
        <v>0</v>
      </c>
      <c r="X145" s="215">
        <v>1</v>
      </c>
      <c r="Y145" s="215">
        <f>X145*K145</f>
        <v>1.8</v>
      </c>
      <c r="Z145" s="215">
        <v>0</v>
      </c>
      <c r="AA145" s="216">
        <f>Z145*K145</f>
        <v>0</v>
      </c>
      <c r="AR145" s="23" t="s">
        <v>187</v>
      </c>
      <c r="AT145" s="23" t="s">
        <v>184</v>
      </c>
      <c r="AU145" s="23" t="s">
        <v>101</v>
      </c>
      <c r="AY145" s="23" t="s">
        <v>148</v>
      </c>
      <c r="BE145" s="132">
        <f>IF(U145="základní",N145,0)</f>
        <v>0</v>
      </c>
      <c r="BF145" s="132">
        <f>IF(U145="snížená",N145,0)</f>
        <v>0</v>
      </c>
      <c r="BG145" s="132">
        <f>IF(U145="zákl. přenesená",N145,0)</f>
        <v>0</v>
      </c>
      <c r="BH145" s="132">
        <f>IF(U145="sníž. přenesená",N145,0)</f>
        <v>0</v>
      </c>
      <c r="BI145" s="132">
        <f>IF(U145="nulová",N145,0)</f>
        <v>0</v>
      </c>
      <c r="BJ145" s="23" t="s">
        <v>85</v>
      </c>
      <c r="BK145" s="132">
        <f>ROUND(L145*K145,2)</f>
        <v>0</v>
      </c>
      <c r="BL145" s="23" t="s">
        <v>153</v>
      </c>
      <c r="BM145" s="23" t="s">
        <v>188</v>
      </c>
    </row>
    <row r="146" s="10" customFormat="1" ht="16.5" customHeight="1">
      <c r="B146" s="217"/>
      <c r="C146" s="218"/>
      <c r="D146" s="218"/>
      <c r="E146" s="219" t="s">
        <v>5</v>
      </c>
      <c r="F146" s="220" t="s">
        <v>189</v>
      </c>
      <c r="G146" s="221"/>
      <c r="H146" s="221"/>
      <c r="I146" s="221"/>
      <c r="J146" s="218"/>
      <c r="K146" s="222">
        <v>1.8</v>
      </c>
      <c r="L146" s="218"/>
      <c r="M146" s="218"/>
      <c r="N146" s="218"/>
      <c r="O146" s="218"/>
      <c r="P146" s="218"/>
      <c r="Q146" s="218"/>
      <c r="R146" s="223"/>
      <c r="T146" s="224"/>
      <c r="U146" s="218"/>
      <c r="V146" s="218"/>
      <c r="W146" s="218"/>
      <c r="X146" s="218"/>
      <c r="Y146" s="218"/>
      <c r="Z146" s="218"/>
      <c r="AA146" s="225"/>
      <c r="AT146" s="226" t="s">
        <v>156</v>
      </c>
      <c r="AU146" s="226" t="s">
        <v>101</v>
      </c>
      <c r="AV146" s="10" t="s">
        <v>101</v>
      </c>
      <c r="AW146" s="10" t="s">
        <v>37</v>
      </c>
      <c r="AX146" s="10" t="s">
        <v>85</v>
      </c>
      <c r="AY146" s="226" t="s">
        <v>148</v>
      </c>
    </row>
    <row r="147" s="1" customFormat="1" ht="25.5" customHeight="1">
      <c r="B147" s="171"/>
      <c r="C147" s="207" t="s">
        <v>187</v>
      </c>
      <c r="D147" s="207" t="s">
        <v>149</v>
      </c>
      <c r="E147" s="208" t="s">
        <v>190</v>
      </c>
      <c r="F147" s="209" t="s">
        <v>191</v>
      </c>
      <c r="G147" s="209"/>
      <c r="H147" s="209"/>
      <c r="I147" s="209"/>
      <c r="J147" s="210" t="s">
        <v>192</v>
      </c>
      <c r="K147" s="211">
        <v>50.200000000000003</v>
      </c>
      <c r="L147" s="212">
        <v>0</v>
      </c>
      <c r="M147" s="212"/>
      <c r="N147" s="213">
        <f>ROUND(L147*K147,2)</f>
        <v>0</v>
      </c>
      <c r="O147" s="213"/>
      <c r="P147" s="213"/>
      <c r="Q147" s="213"/>
      <c r="R147" s="175"/>
      <c r="T147" s="214" t="s">
        <v>5</v>
      </c>
      <c r="U147" s="57" t="s">
        <v>45</v>
      </c>
      <c r="V147" s="48"/>
      <c r="W147" s="215">
        <f>V147*K147</f>
        <v>0</v>
      </c>
      <c r="X147" s="215">
        <v>0</v>
      </c>
      <c r="Y147" s="215">
        <f>X147*K147</f>
        <v>0</v>
      </c>
      <c r="Z147" s="215">
        <v>0</v>
      </c>
      <c r="AA147" s="216">
        <f>Z147*K147</f>
        <v>0</v>
      </c>
      <c r="AR147" s="23" t="s">
        <v>153</v>
      </c>
      <c r="AT147" s="23" t="s">
        <v>149</v>
      </c>
      <c r="AU147" s="23" t="s">
        <v>101</v>
      </c>
      <c r="AY147" s="23" t="s">
        <v>148</v>
      </c>
      <c r="BE147" s="132">
        <f>IF(U147="základní",N147,0)</f>
        <v>0</v>
      </c>
      <c r="BF147" s="132">
        <f>IF(U147="snížená",N147,0)</f>
        <v>0</v>
      </c>
      <c r="BG147" s="132">
        <f>IF(U147="zákl. přenesená",N147,0)</f>
        <v>0</v>
      </c>
      <c r="BH147" s="132">
        <f>IF(U147="sníž. přenesená",N147,0)</f>
        <v>0</v>
      </c>
      <c r="BI147" s="132">
        <f>IF(U147="nulová",N147,0)</f>
        <v>0</v>
      </c>
      <c r="BJ147" s="23" t="s">
        <v>85</v>
      </c>
      <c r="BK147" s="132">
        <f>ROUND(L147*K147,2)</f>
        <v>0</v>
      </c>
      <c r="BL147" s="23" t="s">
        <v>153</v>
      </c>
      <c r="BM147" s="23" t="s">
        <v>193</v>
      </c>
    </row>
    <row r="148" s="10" customFormat="1" ht="16.5" customHeight="1">
      <c r="B148" s="217"/>
      <c r="C148" s="218"/>
      <c r="D148" s="218"/>
      <c r="E148" s="219" t="s">
        <v>5</v>
      </c>
      <c r="F148" s="220" t="s">
        <v>194</v>
      </c>
      <c r="G148" s="221"/>
      <c r="H148" s="221"/>
      <c r="I148" s="221"/>
      <c r="J148" s="218"/>
      <c r="K148" s="222">
        <v>50.200000000000003</v>
      </c>
      <c r="L148" s="218"/>
      <c r="M148" s="218"/>
      <c r="N148" s="218"/>
      <c r="O148" s="218"/>
      <c r="P148" s="218"/>
      <c r="Q148" s="218"/>
      <c r="R148" s="223"/>
      <c r="T148" s="224"/>
      <c r="U148" s="218"/>
      <c r="V148" s="218"/>
      <c r="W148" s="218"/>
      <c r="X148" s="218"/>
      <c r="Y148" s="218"/>
      <c r="Z148" s="218"/>
      <c r="AA148" s="225"/>
      <c r="AT148" s="226" t="s">
        <v>156</v>
      </c>
      <c r="AU148" s="226" t="s">
        <v>101</v>
      </c>
      <c r="AV148" s="10" t="s">
        <v>101</v>
      </c>
      <c r="AW148" s="10" t="s">
        <v>37</v>
      </c>
      <c r="AX148" s="10" t="s">
        <v>85</v>
      </c>
      <c r="AY148" s="226" t="s">
        <v>148</v>
      </c>
    </row>
    <row r="149" s="9" customFormat="1" ht="29.88" customHeight="1">
      <c r="B149" s="193"/>
      <c r="C149" s="194"/>
      <c r="D149" s="204" t="s">
        <v>111</v>
      </c>
      <c r="E149" s="204"/>
      <c r="F149" s="204"/>
      <c r="G149" s="204"/>
      <c r="H149" s="204"/>
      <c r="I149" s="204"/>
      <c r="J149" s="204"/>
      <c r="K149" s="204"/>
      <c r="L149" s="204"/>
      <c r="M149" s="204"/>
      <c r="N149" s="205">
        <f>BK149</f>
        <v>0</v>
      </c>
      <c r="O149" s="206"/>
      <c r="P149" s="206"/>
      <c r="Q149" s="206"/>
      <c r="R149" s="197"/>
      <c r="T149" s="198"/>
      <c r="U149" s="194"/>
      <c r="V149" s="194"/>
      <c r="W149" s="199">
        <f>SUM(W150:W153)</f>
        <v>0</v>
      </c>
      <c r="X149" s="194"/>
      <c r="Y149" s="199">
        <f>SUM(Y150:Y153)</f>
        <v>22.416036340000002</v>
      </c>
      <c r="Z149" s="194"/>
      <c r="AA149" s="200">
        <f>SUM(AA150:AA153)</f>
        <v>0</v>
      </c>
      <c r="AR149" s="201" t="s">
        <v>85</v>
      </c>
      <c r="AT149" s="202" t="s">
        <v>79</v>
      </c>
      <c r="AU149" s="202" t="s">
        <v>85</v>
      </c>
      <c r="AY149" s="201" t="s">
        <v>148</v>
      </c>
      <c r="BK149" s="203">
        <f>SUM(BK150:BK153)</f>
        <v>0</v>
      </c>
    </row>
    <row r="150" s="1" customFormat="1" ht="16.5" customHeight="1">
      <c r="B150" s="171"/>
      <c r="C150" s="207" t="s">
        <v>195</v>
      </c>
      <c r="D150" s="207" t="s">
        <v>149</v>
      </c>
      <c r="E150" s="208" t="s">
        <v>196</v>
      </c>
      <c r="F150" s="209" t="s">
        <v>197</v>
      </c>
      <c r="G150" s="209"/>
      <c r="H150" s="209"/>
      <c r="I150" s="209"/>
      <c r="J150" s="210" t="s">
        <v>152</v>
      </c>
      <c r="K150" s="211">
        <v>9.1059999999999999</v>
      </c>
      <c r="L150" s="212">
        <v>0</v>
      </c>
      <c r="M150" s="212"/>
      <c r="N150" s="213">
        <f>ROUND(L150*K150,2)</f>
        <v>0</v>
      </c>
      <c r="O150" s="213"/>
      <c r="P150" s="213"/>
      <c r="Q150" s="213"/>
      <c r="R150" s="175"/>
      <c r="T150" s="214" t="s">
        <v>5</v>
      </c>
      <c r="U150" s="57" t="s">
        <v>45</v>
      </c>
      <c r="V150" s="48"/>
      <c r="W150" s="215">
        <f>V150*K150</f>
        <v>0</v>
      </c>
      <c r="X150" s="215">
        <v>2.45329</v>
      </c>
      <c r="Y150" s="215">
        <f>X150*K150</f>
        <v>22.339658740000001</v>
      </c>
      <c r="Z150" s="215">
        <v>0</v>
      </c>
      <c r="AA150" s="216">
        <f>Z150*K150</f>
        <v>0</v>
      </c>
      <c r="AR150" s="23" t="s">
        <v>153</v>
      </c>
      <c r="AT150" s="23" t="s">
        <v>149</v>
      </c>
      <c r="AU150" s="23" t="s">
        <v>101</v>
      </c>
      <c r="AY150" s="23" t="s">
        <v>148</v>
      </c>
      <c r="BE150" s="132">
        <f>IF(U150="základní",N150,0)</f>
        <v>0</v>
      </c>
      <c r="BF150" s="132">
        <f>IF(U150="snížená",N150,0)</f>
        <v>0</v>
      </c>
      <c r="BG150" s="132">
        <f>IF(U150="zákl. přenesená",N150,0)</f>
        <v>0</v>
      </c>
      <c r="BH150" s="132">
        <f>IF(U150="sníž. přenesená",N150,0)</f>
        <v>0</v>
      </c>
      <c r="BI150" s="132">
        <f>IF(U150="nulová",N150,0)</f>
        <v>0</v>
      </c>
      <c r="BJ150" s="23" t="s">
        <v>85</v>
      </c>
      <c r="BK150" s="132">
        <f>ROUND(L150*K150,2)</f>
        <v>0</v>
      </c>
      <c r="BL150" s="23" t="s">
        <v>153</v>
      </c>
      <c r="BM150" s="23" t="s">
        <v>198</v>
      </c>
    </row>
    <row r="151" s="10" customFormat="1" ht="16.5" customHeight="1">
      <c r="B151" s="217"/>
      <c r="C151" s="218"/>
      <c r="D151" s="218"/>
      <c r="E151" s="219" t="s">
        <v>5</v>
      </c>
      <c r="F151" s="220" t="s">
        <v>199</v>
      </c>
      <c r="G151" s="221"/>
      <c r="H151" s="221"/>
      <c r="I151" s="221"/>
      <c r="J151" s="218"/>
      <c r="K151" s="222">
        <v>9.1059999999999999</v>
      </c>
      <c r="L151" s="218"/>
      <c r="M151" s="218"/>
      <c r="N151" s="218"/>
      <c r="O151" s="218"/>
      <c r="P151" s="218"/>
      <c r="Q151" s="218"/>
      <c r="R151" s="223"/>
      <c r="T151" s="224"/>
      <c r="U151" s="218"/>
      <c r="V151" s="218"/>
      <c r="W151" s="218"/>
      <c r="X151" s="218"/>
      <c r="Y151" s="218"/>
      <c r="Z151" s="218"/>
      <c r="AA151" s="225"/>
      <c r="AT151" s="226" t="s">
        <v>156</v>
      </c>
      <c r="AU151" s="226" t="s">
        <v>101</v>
      </c>
      <c r="AV151" s="10" t="s">
        <v>101</v>
      </c>
      <c r="AW151" s="10" t="s">
        <v>37</v>
      </c>
      <c r="AX151" s="10" t="s">
        <v>85</v>
      </c>
      <c r="AY151" s="226" t="s">
        <v>148</v>
      </c>
    </row>
    <row r="152" s="1" customFormat="1" ht="25.5" customHeight="1">
      <c r="B152" s="171"/>
      <c r="C152" s="207" t="s">
        <v>200</v>
      </c>
      <c r="D152" s="207" t="s">
        <v>149</v>
      </c>
      <c r="E152" s="208" t="s">
        <v>201</v>
      </c>
      <c r="F152" s="209" t="s">
        <v>202</v>
      </c>
      <c r="G152" s="209"/>
      <c r="H152" s="209"/>
      <c r="I152" s="209"/>
      <c r="J152" s="210" t="s">
        <v>192</v>
      </c>
      <c r="K152" s="211">
        <v>2.1760000000000002</v>
      </c>
      <c r="L152" s="212">
        <v>0</v>
      </c>
      <c r="M152" s="212"/>
      <c r="N152" s="213">
        <f>ROUND(L152*K152,2)</f>
        <v>0</v>
      </c>
      <c r="O152" s="213"/>
      <c r="P152" s="213"/>
      <c r="Q152" s="213"/>
      <c r="R152" s="175"/>
      <c r="T152" s="214" t="s">
        <v>5</v>
      </c>
      <c r="U152" s="57" t="s">
        <v>45</v>
      </c>
      <c r="V152" s="48"/>
      <c r="W152" s="215">
        <f>V152*K152</f>
        <v>0</v>
      </c>
      <c r="X152" s="215">
        <v>0.035099999999999999</v>
      </c>
      <c r="Y152" s="215">
        <f>X152*K152</f>
        <v>0.076377600000000004</v>
      </c>
      <c r="Z152" s="215">
        <v>0</v>
      </c>
      <c r="AA152" s="216">
        <f>Z152*K152</f>
        <v>0</v>
      </c>
      <c r="AR152" s="23" t="s">
        <v>153</v>
      </c>
      <c r="AT152" s="23" t="s">
        <v>149</v>
      </c>
      <c r="AU152" s="23" t="s">
        <v>101</v>
      </c>
      <c r="AY152" s="23" t="s">
        <v>148</v>
      </c>
      <c r="BE152" s="132">
        <f>IF(U152="základní",N152,0)</f>
        <v>0</v>
      </c>
      <c r="BF152" s="132">
        <f>IF(U152="snížená",N152,0)</f>
        <v>0</v>
      </c>
      <c r="BG152" s="132">
        <f>IF(U152="zákl. přenesená",N152,0)</f>
        <v>0</v>
      </c>
      <c r="BH152" s="132">
        <f>IF(U152="sníž. přenesená",N152,0)</f>
        <v>0</v>
      </c>
      <c r="BI152" s="132">
        <f>IF(U152="nulová",N152,0)</f>
        <v>0</v>
      </c>
      <c r="BJ152" s="23" t="s">
        <v>85</v>
      </c>
      <c r="BK152" s="132">
        <f>ROUND(L152*K152,2)</f>
        <v>0</v>
      </c>
      <c r="BL152" s="23" t="s">
        <v>153</v>
      </c>
      <c r="BM152" s="23" t="s">
        <v>203</v>
      </c>
    </row>
    <row r="153" s="10" customFormat="1" ht="16.5" customHeight="1">
      <c r="B153" s="217"/>
      <c r="C153" s="218"/>
      <c r="D153" s="218"/>
      <c r="E153" s="219" t="s">
        <v>5</v>
      </c>
      <c r="F153" s="220" t="s">
        <v>204</v>
      </c>
      <c r="G153" s="221"/>
      <c r="H153" s="221"/>
      <c r="I153" s="221"/>
      <c r="J153" s="218"/>
      <c r="K153" s="222">
        <v>2.1760000000000002</v>
      </c>
      <c r="L153" s="218"/>
      <c r="M153" s="218"/>
      <c r="N153" s="218"/>
      <c r="O153" s="218"/>
      <c r="P153" s="218"/>
      <c r="Q153" s="218"/>
      <c r="R153" s="223"/>
      <c r="T153" s="224"/>
      <c r="U153" s="218"/>
      <c r="V153" s="218"/>
      <c r="W153" s="218"/>
      <c r="X153" s="218"/>
      <c r="Y153" s="218"/>
      <c r="Z153" s="218"/>
      <c r="AA153" s="225"/>
      <c r="AT153" s="226" t="s">
        <v>156</v>
      </c>
      <c r="AU153" s="226" t="s">
        <v>101</v>
      </c>
      <c r="AV153" s="10" t="s">
        <v>101</v>
      </c>
      <c r="AW153" s="10" t="s">
        <v>37</v>
      </c>
      <c r="AX153" s="10" t="s">
        <v>85</v>
      </c>
      <c r="AY153" s="226" t="s">
        <v>148</v>
      </c>
    </row>
    <row r="154" s="9" customFormat="1" ht="29.88" customHeight="1">
      <c r="B154" s="193"/>
      <c r="C154" s="194"/>
      <c r="D154" s="204" t="s">
        <v>112</v>
      </c>
      <c r="E154" s="204"/>
      <c r="F154" s="204"/>
      <c r="G154" s="204"/>
      <c r="H154" s="204"/>
      <c r="I154" s="204"/>
      <c r="J154" s="204"/>
      <c r="K154" s="204"/>
      <c r="L154" s="204"/>
      <c r="M154" s="204"/>
      <c r="N154" s="205">
        <f>BK154</f>
        <v>0</v>
      </c>
      <c r="O154" s="206"/>
      <c r="P154" s="206"/>
      <c r="Q154" s="206"/>
      <c r="R154" s="197"/>
      <c r="T154" s="198"/>
      <c r="U154" s="194"/>
      <c r="V154" s="194"/>
      <c r="W154" s="199">
        <f>SUM(W155:W166)</f>
        <v>0</v>
      </c>
      <c r="X154" s="194"/>
      <c r="Y154" s="199">
        <f>SUM(Y155:Y166)</f>
        <v>0.28162499999999996</v>
      </c>
      <c r="Z154" s="194"/>
      <c r="AA154" s="200">
        <f>SUM(AA155:AA166)</f>
        <v>0</v>
      </c>
      <c r="AR154" s="201" t="s">
        <v>85</v>
      </c>
      <c r="AT154" s="202" t="s">
        <v>79</v>
      </c>
      <c r="AU154" s="202" t="s">
        <v>85</v>
      </c>
      <c r="AY154" s="201" t="s">
        <v>148</v>
      </c>
      <c r="BK154" s="203">
        <f>SUM(BK155:BK166)</f>
        <v>0</v>
      </c>
    </row>
    <row r="155" s="1" customFormat="1" ht="25.5" customHeight="1">
      <c r="B155" s="171"/>
      <c r="C155" s="207" t="s">
        <v>205</v>
      </c>
      <c r="D155" s="207" t="s">
        <v>149</v>
      </c>
      <c r="E155" s="208" t="s">
        <v>206</v>
      </c>
      <c r="F155" s="209" t="s">
        <v>207</v>
      </c>
      <c r="G155" s="209"/>
      <c r="H155" s="209"/>
      <c r="I155" s="209"/>
      <c r="J155" s="210" t="s">
        <v>152</v>
      </c>
      <c r="K155" s="211">
        <v>0.14999999999999999</v>
      </c>
      <c r="L155" s="212">
        <v>0</v>
      </c>
      <c r="M155" s="212"/>
      <c r="N155" s="213">
        <f>ROUND(L155*K155,2)</f>
        <v>0</v>
      </c>
      <c r="O155" s="213"/>
      <c r="P155" s="213"/>
      <c r="Q155" s="213"/>
      <c r="R155" s="175"/>
      <c r="T155" s="214" t="s">
        <v>5</v>
      </c>
      <c r="U155" s="57" t="s">
        <v>45</v>
      </c>
      <c r="V155" s="48"/>
      <c r="W155" s="215">
        <f>V155*K155</f>
        <v>0</v>
      </c>
      <c r="X155" s="215">
        <v>1.8775</v>
      </c>
      <c r="Y155" s="215">
        <f>X155*K155</f>
        <v>0.28162499999999996</v>
      </c>
      <c r="Z155" s="215">
        <v>0</v>
      </c>
      <c r="AA155" s="216">
        <f>Z155*K155</f>
        <v>0</v>
      </c>
      <c r="AR155" s="23" t="s">
        <v>153</v>
      </c>
      <c r="AT155" s="23" t="s">
        <v>149</v>
      </c>
      <c r="AU155" s="23" t="s">
        <v>101</v>
      </c>
      <c r="AY155" s="23" t="s">
        <v>148</v>
      </c>
      <c r="BE155" s="132">
        <f>IF(U155="základní",N155,0)</f>
        <v>0</v>
      </c>
      <c r="BF155" s="132">
        <f>IF(U155="snížená",N155,0)</f>
        <v>0</v>
      </c>
      <c r="BG155" s="132">
        <f>IF(U155="zákl. přenesená",N155,0)</f>
        <v>0</v>
      </c>
      <c r="BH155" s="132">
        <f>IF(U155="sníž. přenesená",N155,0)</f>
        <v>0</v>
      </c>
      <c r="BI155" s="132">
        <f>IF(U155="nulová",N155,0)</f>
        <v>0</v>
      </c>
      <c r="BJ155" s="23" t="s">
        <v>85</v>
      </c>
      <c r="BK155" s="132">
        <f>ROUND(L155*K155,2)</f>
        <v>0</v>
      </c>
      <c r="BL155" s="23" t="s">
        <v>153</v>
      </c>
      <c r="BM155" s="23" t="s">
        <v>208</v>
      </c>
    </row>
    <row r="156" s="10" customFormat="1" ht="16.5" customHeight="1">
      <c r="B156" s="217"/>
      <c r="C156" s="218"/>
      <c r="D156" s="218"/>
      <c r="E156" s="219" t="s">
        <v>5</v>
      </c>
      <c r="F156" s="220" t="s">
        <v>209</v>
      </c>
      <c r="G156" s="221"/>
      <c r="H156" s="221"/>
      <c r="I156" s="221"/>
      <c r="J156" s="218"/>
      <c r="K156" s="222">
        <v>0.14999999999999999</v>
      </c>
      <c r="L156" s="218"/>
      <c r="M156" s="218"/>
      <c r="N156" s="218"/>
      <c r="O156" s="218"/>
      <c r="P156" s="218"/>
      <c r="Q156" s="218"/>
      <c r="R156" s="223"/>
      <c r="T156" s="224"/>
      <c r="U156" s="218"/>
      <c r="V156" s="218"/>
      <c r="W156" s="218"/>
      <c r="X156" s="218"/>
      <c r="Y156" s="218"/>
      <c r="Z156" s="218"/>
      <c r="AA156" s="225"/>
      <c r="AT156" s="226" t="s">
        <v>156</v>
      </c>
      <c r="AU156" s="226" t="s">
        <v>101</v>
      </c>
      <c r="AV156" s="10" t="s">
        <v>101</v>
      </c>
      <c r="AW156" s="10" t="s">
        <v>37</v>
      </c>
      <c r="AX156" s="10" t="s">
        <v>85</v>
      </c>
      <c r="AY156" s="226" t="s">
        <v>148</v>
      </c>
    </row>
    <row r="157" s="1" customFormat="1" ht="38.25" customHeight="1">
      <c r="B157" s="171"/>
      <c r="C157" s="207" t="s">
        <v>210</v>
      </c>
      <c r="D157" s="207" t="s">
        <v>149</v>
      </c>
      <c r="E157" s="208" t="s">
        <v>211</v>
      </c>
      <c r="F157" s="209" t="s">
        <v>212</v>
      </c>
      <c r="G157" s="209"/>
      <c r="H157" s="209"/>
      <c r="I157" s="209"/>
      <c r="J157" s="210" t="s">
        <v>213</v>
      </c>
      <c r="K157" s="211">
        <v>72</v>
      </c>
      <c r="L157" s="212">
        <v>0</v>
      </c>
      <c r="M157" s="212"/>
      <c r="N157" s="213">
        <f>ROUND(L157*K157,2)</f>
        <v>0</v>
      </c>
      <c r="O157" s="213"/>
      <c r="P157" s="213"/>
      <c r="Q157" s="213"/>
      <c r="R157" s="175"/>
      <c r="T157" s="214" t="s">
        <v>5</v>
      </c>
      <c r="U157" s="57" t="s">
        <v>45</v>
      </c>
      <c r="V157" s="48"/>
      <c r="W157" s="215">
        <f>V157*K157</f>
        <v>0</v>
      </c>
      <c r="X157" s="215">
        <v>0</v>
      </c>
      <c r="Y157" s="215">
        <f>X157*K157</f>
        <v>0</v>
      </c>
      <c r="Z157" s="215">
        <v>0</v>
      </c>
      <c r="AA157" s="216">
        <f>Z157*K157</f>
        <v>0</v>
      </c>
      <c r="AR157" s="23" t="s">
        <v>153</v>
      </c>
      <c r="AT157" s="23" t="s">
        <v>149</v>
      </c>
      <c r="AU157" s="23" t="s">
        <v>101</v>
      </c>
      <c r="AY157" s="23" t="s">
        <v>148</v>
      </c>
      <c r="BE157" s="132">
        <f>IF(U157="základní",N157,0)</f>
        <v>0</v>
      </c>
      <c r="BF157" s="132">
        <f>IF(U157="snížená",N157,0)</f>
        <v>0</v>
      </c>
      <c r="BG157" s="132">
        <f>IF(U157="zákl. přenesená",N157,0)</f>
        <v>0</v>
      </c>
      <c r="BH157" s="132">
        <f>IF(U157="sníž. přenesená",N157,0)</f>
        <v>0</v>
      </c>
      <c r="BI157" s="132">
        <f>IF(U157="nulová",N157,0)</f>
        <v>0</v>
      </c>
      <c r="BJ157" s="23" t="s">
        <v>85</v>
      </c>
      <c r="BK157" s="132">
        <f>ROUND(L157*K157,2)</f>
        <v>0</v>
      </c>
      <c r="BL157" s="23" t="s">
        <v>153</v>
      </c>
      <c r="BM157" s="23" t="s">
        <v>214</v>
      </c>
    </row>
    <row r="158" s="1" customFormat="1" ht="60" customHeight="1">
      <c r="B158" s="47"/>
      <c r="C158" s="48"/>
      <c r="D158" s="48"/>
      <c r="E158" s="48"/>
      <c r="F158" s="227" t="s">
        <v>215</v>
      </c>
      <c r="G158" s="68"/>
      <c r="H158" s="68"/>
      <c r="I158" s="68"/>
      <c r="J158" s="48"/>
      <c r="K158" s="48"/>
      <c r="L158" s="48"/>
      <c r="M158" s="48"/>
      <c r="N158" s="48"/>
      <c r="O158" s="48"/>
      <c r="P158" s="48"/>
      <c r="Q158" s="48"/>
      <c r="R158" s="49"/>
      <c r="T158" s="228"/>
      <c r="U158" s="48"/>
      <c r="V158" s="48"/>
      <c r="W158" s="48"/>
      <c r="X158" s="48"/>
      <c r="Y158" s="48"/>
      <c r="Z158" s="48"/>
      <c r="AA158" s="95"/>
      <c r="AT158" s="23" t="s">
        <v>170</v>
      </c>
      <c r="AU158" s="23" t="s">
        <v>101</v>
      </c>
    </row>
    <row r="159" s="10" customFormat="1" ht="16.5" customHeight="1">
      <c r="B159" s="217"/>
      <c r="C159" s="218"/>
      <c r="D159" s="218"/>
      <c r="E159" s="219" t="s">
        <v>5</v>
      </c>
      <c r="F159" s="229" t="s">
        <v>216</v>
      </c>
      <c r="G159" s="218"/>
      <c r="H159" s="218"/>
      <c r="I159" s="218"/>
      <c r="J159" s="218"/>
      <c r="K159" s="222">
        <v>72</v>
      </c>
      <c r="L159" s="218"/>
      <c r="M159" s="218"/>
      <c r="N159" s="218"/>
      <c r="O159" s="218"/>
      <c r="P159" s="218"/>
      <c r="Q159" s="218"/>
      <c r="R159" s="223"/>
      <c r="T159" s="224"/>
      <c r="U159" s="218"/>
      <c r="V159" s="218"/>
      <c r="W159" s="218"/>
      <c r="X159" s="218"/>
      <c r="Y159" s="218"/>
      <c r="Z159" s="218"/>
      <c r="AA159" s="225"/>
      <c r="AT159" s="226" t="s">
        <v>156</v>
      </c>
      <c r="AU159" s="226" t="s">
        <v>101</v>
      </c>
      <c r="AV159" s="10" t="s">
        <v>101</v>
      </c>
      <c r="AW159" s="10" t="s">
        <v>37</v>
      </c>
      <c r="AX159" s="10" t="s">
        <v>85</v>
      </c>
      <c r="AY159" s="226" t="s">
        <v>148</v>
      </c>
    </row>
    <row r="160" s="1" customFormat="1" ht="25.5" customHeight="1">
      <c r="B160" s="171"/>
      <c r="C160" s="207" t="s">
        <v>217</v>
      </c>
      <c r="D160" s="207" t="s">
        <v>149</v>
      </c>
      <c r="E160" s="208" t="s">
        <v>218</v>
      </c>
      <c r="F160" s="209" t="s">
        <v>219</v>
      </c>
      <c r="G160" s="209"/>
      <c r="H160" s="209"/>
      <c r="I160" s="209"/>
      <c r="J160" s="210" t="s">
        <v>152</v>
      </c>
      <c r="K160" s="211">
        <v>4.5270000000000001</v>
      </c>
      <c r="L160" s="212">
        <v>0</v>
      </c>
      <c r="M160" s="212"/>
      <c r="N160" s="213">
        <f>ROUND(L160*K160,2)</f>
        <v>0</v>
      </c>
      <c r="O160" s="213"/>
      <c r="P160" s="213"/>
      <c r="Q160" s="213"/>
      <c r="R160" s="175"/>
      <c r="T160" s="214" t="s">
        <v>5</v>
      </c>
      <c r="U160" s="57" t="s">
        <v>45</v>
      </c>
      <c r="V160" s="48"/>
      <c r="W160" s="215">
        <f>V160*K160</f>
        <v>0</v>
      </c>
      <c r="X160" s="215">
        <v>0</v>
      </c>
      <c r="Y160" s="215">
        <f>X160*K160</f>
        <v>0</v>
      </c>
      <c r="Z160" s="215">
        <v>0</v>
      </c>
      <c r="AA160" s="216">
        <f>Z160*K160</f>
        <v>0</v>
      </c>
      <c r="AR160" s="23" t="s">
        <v>153</v>
      </c>
      <c r="AT160" s="23" t="s">
        <v>149</v>
      </c>
      <c r="AU160" s="23" t="s">
        <v>101</v>
      </c>
      <c r="AY160" s="23" t="s">
        <v>148</v>
      </c>
      <c r="BE160" s="132">
        <f>IF(U160="základní",N160,0)</f>
        <v>0</v>
      </c>
      <c r="BF160" s="132">
        <f>IF(U160="snížená",N160,0)</f>
        <v>0</v>
      </c>
      <c r="BG160" s="132">
        <f>IF(U160="zákl. přenesená",N160,0)</f>
        <v>0</v>
      </c>
      <c r="BH160" s="132">
        <f>IF(U160="sníž. přenesená",N160,0)</f>
        <v>0</v>
      </c>
      <c r="BI160" s="132">
        <f>IF(U160="nulová",N160,0)</f>
        <v>0</v>
      </c>
      <c r="BJ160" s="23" t="s">
        <v>85</v>
      </c>
      <c r="BK160" s="132">
        <f>ROUND(L160*K160,2)</f>
        <v>0</v>
      </c>
      <c r="BL160" s="23" t="s">
        <v>153</v>
      </c>
      <c r="BM160" s="23" t="s">
        <v>220</v>
      </c>
    </row>
    <row r="161" s="11" customFormat="1" ht="16.5" customHeight="1">
      <c r="B161" s="237"/>
      <c r="C161" s="238"/>
      <c r="D161" s="238"/>
      <c r="E161" s="239" t="s">
        <v>5</v>
      </c>
      <c r="F161" s="240" t="s">
        <v>221</v>
      </c>
      <c r="G161" s="241"/>
      <c r="H161" s="241"/>
      <c r="I161" s="241"/>
      <c r="J161" s="238"/>
      <c r="K161" s="239" t="s">
        <v>5</v>
      </c>
      <c r="L161" s="238"/>
      <c r="M161" s="238"/>
      <c r="N161" s="238"/>
      <c r="O161" s="238"/>
      <c r="P161" s="238"/>
      <c r="Q161" s="238"/>
      <c r="R161" s="242"/>
      <c r="T161" s="243"/>
      <c r="U161" s="238"/>
      <c r="V161" s="238"/>
      <c r="W161" s="238"/>
      <c r="X161" s="238"/>
      <c r="Y161" s="238"/>
      <c r="Z161" s="238"/>
      <c r="AA161" s="244"/>
      <c r="AT161" s="245" t="s">
        <v>156</v>
      </c>
      <c r="AU161" s="245" t="s">
        <v>101</v>
      </c>
      <c r="AV161" s="11" t="s">
        <v>85</v>
      </c>
      <c r="AW161" s="11" t="s">
        <v>37</v>
      </c>
      <c r="AX161" s="11" t="s">
        <v>80</v>
      </c>
      <c r="AY161" s="245" t="s">
        <v>148</v>
      </c>
    </row>
    <row r="162" s="10" customFormat="1" ht="16.5" customHeight="1">
      <c r="B162" s="217"/>
      <c r="C162" s="218"/>
      <c r="D162" s="218"/>
      <c r="E162" s="219" t="s">
        <v>5</v>
      </c>
      <c r="F162" s="229" t="s">
        <v>222</v>
      </c>
      <c r="G162" s="218"/>
      <c r="H162" s="218"/>
      <c r="I162" s="218"/>
      <c r="J162" s="218"/>
      <c r="K162" s="222">
        <v>3.3959999999999999</v>
      </c>
      <c r="L162" s="218"/>
      <c r="M162" s="218"/>
      <c r="N162" s="218"/>
      <c r="O162" s="218"/>
      <c r="P162" s="218"/>
      <c r="Q162" s="218"/>
      <c r="R162" s="223"/>
      <c r="T162" s="224"/>
      <c r="U162" s="218"/>
      <c r="V162" s="218"/>
      <c r="W162" s="218"/>
      <c r="X162" s="218"/>
      <c r="Y162" s="218"/>
      <c r="Z162" s="218"/>
      <c r="AA162" s="225"/>
      <c r="AT162" s="226" t="s">
        <v>156</v>
      </c>
      <c r="AU162" s="226" t="s">
        <v>101</v>
      </c>
      <c r="AV162" s="10" t="s">
        <v>101</v>
      </c>
      <c r="AW162" s="10" t="s">
        <v>37</v>
      </c>
      <c r="AX162" s="10" t="s">
        <v>80</v>
      </c>
      <c r="AY162" s="226" t="s">
        <v>148</v>
      </c>
    </row>
    <row r="163" s="10" customFormat="1" ht="16.5" customHeight="1">
      <c r="B163" s="217"/>
      <c r="C163" s="218"/>
      <c r="D163" s="218"/>
      <c r="E163" s="219" t="s">
        <v>5</v>
      </c>
      <c r="F163" s="229" t="s">
        <v>223</v>
      </c>
      <c r="G163" s="218"/>
      <c r="H163" s="218"/>
      <c r="I163" s="218"/>
      <c r="J163" s="218"/>
      <c r="K163" s="222">
        <v>1.131</v>
      </c>
      <c r="L163" s="218"/>
      <c r="M163" s="218"/>
      <c r="N163" s="218"/>
      <c r="O163" s="218"/>
      <c r="P163" s="218"/>
      <c r="Q163" s="218"/>
      <c r="R163" s="223"/>
      <c r="T163" s="224"/>
      <c r="U163" s="218"/>
      <c r="V163" s="218"/>
      <c r="W163" s="218"/>
      <c r="X163" s="218"/>
      <c r="Y163" s="218"/>
      <c r="Z163" s="218"/>
      <c r="AA163" s="225"/>
      <c r="AT163" s="226" t="s">
        <v>156</v>
      </c>
      <c r="AU163" s="226" t="s">
        <v>101</v>
      </c>
      <c r="AV163" s="10" t="s">
        <v>101</v>
      </c>
      <c r="AW163" s="10" t="s">
        <v>37</v>
      </c>
      <c r="AX163" s="10" t="s">
        <v>80</v>
      </c>
      <c r="AY163" s="226" t="s">
        <v>148</v>
      </c>
    </row>
    <row r="164" s="12" customFormat="1" ht="16.5" customHeight="1">
      <c r="B164" s="246"/>
      <c r="C164" s="247"/>
      <c r="D164" s="247"/>
      <c r="E164" s="248" t="s">
        <v>5</v>
      </c>
      <c r="F164" s="249" t="s">
        <v>224</v>
      </c>
      <c r="G164" s="247"/>
      <c r="H164" s="247"/>
      <c r="I164" s="247"/>
      <c r="J164" s="247"/>
      <c r="K164" s="250">
        <v>4.5270000000000001</v>
      </c>
      <c r="L164" s="247"/>
      <c r="M164" s="247"/>
      <c r="N164" s="247"/>
      <c r="O164" s="247"/>
      <c r="P164" s="247"/>
      <c r="Q164" s="247"/>
      <c r="R164" s="251"/>
      <c r="T164" s="252"/>
      <c r="U164" s="247"/>
      <c r="V164" s="247"/>
      <c r="W164" s="247"/>
      <c r="X164" s="247"/>
      <c r="Y164" s="247"/>
      <c r="Z164" s="247"/>
      <c r="AA164" s="253"/>
      <c r="AT164" s="254" t="s">
        <v>156</v>
      </c>
      <c r="AU164" s="254" t="s">
        <v>101</v>
      </c>
      <c r="AV164" s="12" t="s">
        <v>153</v>
      </c>
      <c r="AW164" s="12" t="s">
        <v>37</v>
      </c>
      <c r="AX164" s="12" t="s">
        <v>85</v>
      </c>
      <c r="AY164" s="254" t="s">
        <v>148</v>
      </c>
    </row>
    <row r="165" s="1" customFormat="1" ht="25.5" customHeight="1">
      <c r="B165" s="171"/>
      <c r="C165" s="207" t="s">
        <v>225</v>
      </c>
      <c r="D165" s="207" t="s">
        <v>149</v>
      </c>
      <c r="E165" s="208" t="s">
        <v>226</v>
      </c>
      <c r="F165" s="209" t="s">
        <v>227</v>
      </c>
      <c r="G165" s="209"/>
      <c r="H165" s="209"/>
      <c r="I165" s="209"/>
      <c r="J165" s="210" t="s">
        <v>152</v>
      </c>
      <c r="K165" s="211">
        <v>0.54800000000000004</v>
      </c>
      <c r="L165" s="212">
        <v>0</v>
      </c>
      <c r="M165" s="212"/>
      <c r="N165" s="213">
        <f>ROUND(L165*K165,2)</f>
        <v>0</v>
      </c>
      <c r="O165" s="213"/>
      <c r="P165" s="213"/>
      <c r="Q165" s="213"/>
      <c r="R165" s="175"/>
      <c r="T165" s="214" t="s">
        <v>5</v>
      </c>
      <c r="U165" s="57" t="s">
        <v>45</v>
      </c>
      <c r="V165" s="48"/>
      <c r="W165" s="215">
        <f>V165*K165</f>
        <v>0</v>
      </c>
      <c r="X165" s="215">
        <v>0</v>
      </c>
      <c r="Y165" s="215">
        <f>X165*K165</f>
        <v>0</v>
      </c>
      <c r="Z165" s="215">
        <v>0</v>
      </c>
      <c r="AA165" s="216">
        <f>Z165*K165</f>
        <v>0</v>
      </c>
      <c r="AR165" s="23" t="s">
        <v>153</v>
      </c>
      <c r="AT165" s="23" t="s">
        <v>149</v>
      </c>
      <c r="AU165" s="23" t="s">
        <v>101</v>
      </c>
      <c r="AY165" s="23" t="s">
        <v>148</v>
      </c>
      <c r="BE165" s="132">
        <f>IF(U165="základní",N165,0)</f>
        <v>0</v>
      </c>
      <c r="BF165" s="132">
        <f>IF(U165="snížená",N165,0)</f>
        <v>0</v>
      </c>
      <c r="BG165" s="132">
        <f>IF(U165="zákl. přenesená",N165,0)</f>
        <v>0</v>
      </c>
      <c r="BH165" s="132">
        <f>IF(U165="sníž. přenesená",N165,0)</f>
        <v>0</v>
      </c>
      <c r="BI165" s="132">
        <f>IF(U165="nulová",N165,0)</f>
        <v>0</v>
      </c>
      <c r="BJ165" s="23" t="s">
        <v>85</v>
      </c>
      <c r="BK165" s="132">
        <f>ROUND(L165*K165,2)</f>
        <v>0</v>
      </c>
      <c r="BL165" s="23" t="s">
        <v>153</v>
      </c>
      <c r="BM165" s="23" t="s">
        <v>228</v>
      </c>
    </row>
    <row r="166" s="10" customFormat="1" ht="25.5" customHeight="1">
      <c r="B166" s="217"/>
      <c r="C166" s="218"/>
      <c r="D166" s="218"/>
      <c r="E166" s="219" t="s">
        <v>5</v>
      </c>
      <c r="F166" s="220" t="s">
        <v>229</v>
      </c>
      <c r="G166" s="221"/>
      <c r="H166" s="221"/>
      <c r="I166" s="221"/>
      <c r="J166" s="218"/>
      <c r="K166" s="222">
        <v>0.54800000000000004</v>
      </c>
      <c r="L166" s="218"/>
      <c r="M166" s="218"/>
      <c r="N166" s="218"/>
      <c r="O166" s="218"/>
      <c r="P166" s="218"/>
      <c r="Q166" s="218"/>
      <c r="R166" s="223"/>
      <c r="T166" s="224"/>
      <c r="U166" s="218"/>
      <c r="V166" s="218"/>
      <c r="W166" s="218"/>
      <c r="X166" s="218"/>
      <c r="Y166" s="218"/>
      <c r="Z166" s="218"/>
      <c r="AA166" s="225"/>
      <c r="AT166" s="226" t="s">
        <v>156</v>
      </c>
      <c r="AU166" s="226" t="s">
        <v>101</v>
      </c>
      <c r="AV166" s="10" t="s">
        <v>101</v>
      </c>
      <c r="AW166" s="10" t="s">
        <v>37</v>
      </c>
      <c r="AX166" s="10" t="s">
        <v>85</v>
      </c>
      <c r="AY166" s="226" t="s">
        <v>148</v>
      </c>
    </row>
    <row r="167" s="9" customFormat="1" ht="29.88" customHeight="1">
      <c r="B167" s="193"/>
      <c r="C167" s="194"/>
      <c r="D167" s="204" t="s">
        <v>113</v>
      </c>
      <c r="E167" s="204"/>
      <c r="F167" s="204"/>
      <c r="G167" s="204"/>
      <c r="H167" s="204"/>
      <c r="I167" s="204"/>
      <c r="J167" s="204"/>
      <c r="K167" s="204"/>
      <c r="L167" s="204"/>
      <c r="M167" s="204"/>
      <c r="N167" s="205">
        <f>BK167</f>
        <v>0</v>
      </c>
      <c r="O167" s="206"/>
      <c r="P167" s="206"/>
      <c r="Q167" s="206"/>
      <c r="R167" s="197"/>
      <c r="T167" s="198"/>
      <c r="U167" s="194"/>
      <c r="V167" s="194"/>
      <c r="W167" s="199">
        <f>SUM(W168:W169)</f>
        <v>0</v>
      </c>
      <c r="X167" s="194"/>
      <c r="Y167" s="199">
        <f>SUM(Y168:Y169)</f>
        <v>0</v>
      </c>
      <c r="Z167" s="194"/>
      <c r="AA167" s="200">
        <f>SUM(AA168:AA169)</f>
        <v>0</v>
      </c>
      <c r="AR167" s="201" t="s">
        <v>85</v>
      </c>
      <c r="AT167" s="202" t="s">
        <v>79</v>
      </c>
      <c r="AU167" s="202" t="s">
        <v>85</v>
      </c>
      <c r="AY167" s="201" t="s">
        <v>148</v>
      </c>
      <c r="BK167" s="203">
        <f>SUM(BK168:BK169)</f>
        <v>0</v>
      </c>
    </row>
    <row r="168" s="1" customFormat="1" ht="25.5" customHeight="1">
      <c r="B168" s="171"/>
      <c r="C168" s="207" t="s">
        <v>11</v>
      </c>
      <c r="D168" s="207" t="s">
        <v>149</v>
      </c>
      <c r="E168" s="208" t="s">
        <v>230</v>
      </c>
      <c r="F168" s="209" t="s">
        <v>231</v>
      </c>
      <c r="G168" s="209"/>
      <c r="H168" s="209"/>
      <c r="I168" s="209"/>
      <c r="J168" s="210" t="s">
        <v>152</v>
      </c>
      <c r="K168" s="211">
        <v>0.219</v>
      </c>
      <c r="L168" s="212">
        <v>0</v>
      </c>
      <c r="M168" s="212"/>
      <c r="N168" s="213">
        <f>ROUND(L168*K168,2)</f>
        <v>0</v>
      </c>
      <c r="O168" s="213"/>
      <c r="P168" s="213"/>
      <c r="Q168" s="213"/>
      <c r="R168" s="175"/>
      <c r="T168" s="214" t="s">
        <v>5</v>
      </c>
      <c r="U168" s="57" t="s">
        <v>45</v>
      </c>
      <c r="V168" s="48"/>
      <c r="W168" s="215">
        <f>V168*K168</f>
        <v>0</v>
      </c>
      <c r="X168" s="215">
        <v>0</v>
      </c>
      <c r="Y168" s="215">
        <f>X168*K168</f>
        <v>0</v>
      </c>
      <c r="Z168" s="215">
        <v>0</v>
      </c>
      <c r="AA168" s="216">
        <f>Z168*K168</f>
        <v>0</v>
      </c>
      <c r="AR168" s="23" t="s">
        <v>153</v>
      </c>
      <c r="AT168" s="23" t="s">
        <v>149</v>
      </c>
      <c r="AU168" s="23" t="s">
        <v>101</v>
      </c>
      <c r="AY168" s="23" t="s">
        <v>148</v>
      </c>
      <c r="BE168" s="132">
        <f>IF(U168="základní",N168,0)</f>
        <v>0</v>
      </c>
      <c r="BF168" s="132">
        <f>IF(U168="snížená",N168,0)</f>
        <v>0</v>
      </c>
      <c r="BG168" s="132">
        <f>IF(U168="zákl. přenesená",N168,0)</f>
        <v>0</v>
      </c>
      <c r="BH168" s="132">
        <f>IF(U168="sníž. přenesená",N168,0)</f>
        <v>0</v>
      </c>
      <c r="BI168" s="132">
        <f>IF(U168="nulová",N168,0)</f>
        <v>0</v>
      </c>
      <c r="BJ168" s="23" t="s">
        <v>85</v>
      </c>
      <c r="BK168" s="132">
        <f>ROUND(L168*K168,2)</f>
        <v>0</v>
      </c>
      <c r="BL168" s="23" t="s">
        <v>153</v>
      </c>
      <c r="BM168" s="23" t="s">
        <v>232</v>
      </c>
    </row>
    <row r="169" s="10" customFormat="1" ht="25.5" customHeight="1">
      <c r="B169" s="217"/>
      <c r="C169" s="218"/>
      <c r="D169" s="218"/>
      <c r="E169" s="219" t="s">
        <v>5</v>
      </c>
      <c r="F169" s="220" t="s">
        <v>233</v>
      </c>
      <c r="G169" s="221"/>
      <c r="H169" s="221"/>
      <c r="I169" s="221"/>
      <c r="J169" s="218"/>
      <c r="K169" s="222">
        <v>0.219</v>
      </c>
      <c r="L169" s="218"/>
      <c r="M169" s="218"/>
      <c r="N169" s="218"/>
      <c r="O169" s="218"/>
      <c r="P169" s="218"/>
      <c r="Q169" s="218"/>
      <c r="R169" s="223"/>
      <c r="T169" s="224"/>
      <c r="U169" s="218"/>
      <c r="V169" s="218"/>
      <c r="W169" s="218"/>
      <c r="X169" s="218"/>
      <c r="Y169" s="218"/>
      <c r="Z169" s="218"/>
      <c r="AA169" s="225"/>
      <c r="AT169" s="226" t="s">
        <v>156</v>
      </c>
      <c r="AU169" s="226" t="s">
        <v>101</v>
      </c>
      <c r="AV169" s="10" t="s">
        <v>101</v>
      </c>
      <c r="AW169" s="10" t="s">
        <v>37</v>
      </c>
      <c r="AX169" s="10" t="s">
        <v>85</v>
      </c>
      <c r="AY169" s="226" t="s">
        <v>148</v>
      </c>
    </row>
    <row r="170" s="9" customFormat="1" ht="29.88" customHeight="1">
      <c r="B170" s="193"/>
      <c r="C170" s="194"/>
      <c r="D170" s="204" t="s">
        <v>114</v>
      </c>
      <c r="E170" s="204"/>
      <c r="F170" s="204"/>
      <c r="G170" s="204"/>
      <c r="H170" s="204"/>
      <c r="I170" s="204"/>
      <c r="J170" s="204"/>
      <c r="K170" s="204"/>
      <c r="L170" s="204"/>
      <c r="M170" s="204"/>
      <c r="N170" s="205">
        <f>BK170</f>
        <v>0</v>
      </c>
      <c r="O170" s="206"/>
      <c r="P170" s="206"/>
      <c r="Q170" s="206"/>
      <c r="R170" s="197"/>
      <c r="T170" s="198"/>
      <c r="U170" s="194"/>
      <c r="V170" s="194"/>
      <c r="W170" s="199">
        <f>SUM(W171:W173)</f>
        <v>0</v>
      </c>
      <c r="X170" s="194"/>
      <c r="Y170" s="199">
        <f>SUM(Y171:Y173)</f>
        <v>10.491800000000001</v>
      </c>
      <c r="Z170" s="194"/>
      <c r="AA170" s="200">
        <f>SUM(AA171:AA173)</f>
        <v>0</v>
      </c>
      <c r="AR170" s="201" t="s">
        <v>85</v>
      </c>
      <c r="AT170" s="202" t="s">
        <v>79</v>
      </c>
      <c r="AU170" s="202" t="s">
        <v>85</v>
      </c>
      <c r="AY170" s="201" t="s">
        <v>148</v>
      </c>
      <c r="BK170" s="203">
        <f>SUM(BK171:BK173)</f>
        <v>0</v>
      </c>
    </row>
    <row r="171" s="1" customFormat="1" ht="16.5" customHeight="1">
      <c r="B171" s="171"/>
      <c r="C171" s="207" t="s">
        <v>234</v>
      </c>
      <c r="D171" s="207" t="s">
        <v>149</v>
      </c>
      <c r="E171" s="208" t="s">
        <v>235</v>
      </c>
      <c r="F171" s="209" t="s">
        <v>236</v>
      </c>
      <c r="G171" s="209"/>
      <c r="H171" s="209"/>
      <c r="I171" s="209"/>
      <c r="J171" s="210" t="s">
        <v>192</v>
      </c>
      <c r="K171" s="211">
        <v>50.200000000000003</v>
      </c>
      <c r="L171" s="212">
        <v>0</v>
      </c>
      <c r="M171" s="212"/>
      <c r="N171" s="213">
        <f>ROUND(L171*K171,2)</f>
        <v>0</v>
      </c>
      <c r="O171" s="213"/>
      <c r="P171" s="213"/>
      <c r="Q171" s="213"/>
      <c r="R171" s="175"/>
      <c r="T171" s="214" t="s">
        <v>5</v>
      </c>
      <c r="U171" s="57" t="s">
        <v>45</v>
      </c>
      <c r="V171" s="48"/>
      <c r="W171" s="215">
        <f>V171*K171</f>
        <v>0</v>
      </c>
      <c r="X171" s="215">
        <v>0</v>
      </c>
      <c r="Y171" s="215">
        <f>X171*K171</f>
        <v>0</v>
      </c>
      <c r="Z171" s="215">
        <v>0</v>
      </c>
      <c r="AA171" s="216">
        <f>Z171*K171</f>
        <v>0</v>
      </c>
      <c r="AR171" s="23" t="s">
        <v>153</v>
      </c>
      <c r="AT171" s="23" t="s">
        <v>149</v>
      </c>
      <c r="AU171" s="23" t="s">
        <v>101</v>
      </c>
      <c r="AY171" s="23" t="s">
        <v>148</v>
      </c>
      <c r="BE171" s="132">
        <f>IF(U171="základní",N171,0)</f>
        <v>0</v>
      </c>
      <c r="BF171" s="132">
        <f>IF(U171="snížená",N171,0)</f>
        <v>0</v>
      </c>
      <c r="BG171" s="132">
        <f>IF(U171="zákl. přenesená",N171,0)</f>
        <v>0</v>
      </c>
      <c r="BH171" s="132">
        <f>IF(U171="sníž. přenesená",N171,0)</f>
        <v>0</v>
      </c>
      <c r="BI171" s="132">
        <f>IF(U171="nulová",N171,0)</f>
        <v>0</v>
      </c>
      <c r="BJ171" s="23" t="s">
        <v>85</v>
      </c>
      <c r="BK171" s="132">
        <f>ROUND(L171*K171,2)</f>
        <v>0</v>
      </c>
      <c r="BL171" s="23" t="s">
        <v>153</v>
      </c>
      <c r="BM171" s="23" t="s">
        <v>237</v>
      </c>
    </row>
    <row r="172" s="1" customFormat="1" ht="38.25" customHeight="1">
      <c r="B172" s="171"/>
      <c r="C172" s="207" t="s">
        <v>238</v>
      </c>
      <c r="D172" s="207" t="s">
        <v>149</v>
      </c>
      <c r="E172" s="208" t="s">
        <v>239</v>
      </c>
      <c r="F172" s="209" t="s">
        <v>240</v>
      </c>
      <c r="G172" s="209"/>
      <c r="H172" s="209"/>
      <c r="I172" s="209"/>
      <c r="J172" s="210" t="s">
        <v>192</v>
      </c>
      <c r="K172" s="211">
        <v>50.200000000000003</v>
      </c>
      <c r="L172" s="212">
        <v>0</v>
      </c>
      <c r="M172" s="212"/>
      <c r="N172" s="213">
        <f>ROUND(L172*K172,2)</f>
        <v>0</v>
      </c>
      <c r="O172" s="213"/>
      <c r="P172" s="213"/>
      <c r="Q172" s="213"/>
      <c r="R172" s="175"/>
      <c r="T172" s="214" t="s">
        <v>5</v>
      </c>
      <c r="U172" s="57" t="s">
        <v>45</v>
      </c>
      <c r="V172" s="48"/>
      <c r="W172" s="215">
        <f>V172*K172</f>
        <v>0</v>
      </c>
      <c r="X172" s="215">
        <v>0.10100000000000001</v>
      </c>
      <c r="Y172" s="215">
        <f>X172*K172</f>
        <v>5.0702000000000007</v>
      </c>
      <c r="Z172" s="215">
        <v>0</v>
      </c>
      <c r="AA172" s="216">
        <f>Z172*K172</f>
        <v>0</v>
      </c>
      <c r="AR172" s="23" t="s">
        <v>153</v>
      </c>
      <c r="AT172" s="23" t="s">
        <v>149</v>
      </c>
      <c r="AU172" s="23" t="s">
        <v>101</v>
      </c>
      <c r="AY172" s="23" t="s">
        <v>148</v>
      </c>
      <c r="BE172" s="132">
        <f>IF(U172="základní",N172,0)</f>
        <v>0</v>
      </c>
      <c r="BF172" s="132">
        <f>IF(U172="snížená",N172,0)</f>
        <v>0</v>
      </c>
      <c r="BG172" s="132">
        <f>IF(U172="zákl. přenesená",N172,0)</f>
        <v>0</v>
      </c>
      <c r="BH172" s="132">
        <f>IF(U172="sníž. přenesená",N172,0)</f>
        <v>0</v>
      </c>
      <c r="BI172" s="132">
        <f>IF(U172="nulová",N172,0)</f>
        <v>0</v>
      </c>
      <c r="BJ172" s="23" t="s">
        <v>85</v>
      </c>
      <c r="BK172" s="132">
        <f>ROUND(L172*K172,2)</f>
        <v>0</v>
      </c>
      <c r="BL172" s="23" t="s">
        <v>153</v>
      </c>
      <c r="BM172" s="23" t="s">
        <v>241</v>
      </c>
    </row>
    <row r="173" s="1" customFormat="1" ht="25.5" customHeight="1">
      <c r="B173" s="171"/>
      <c r="C173" s="230" t="s">
        <v>242</v>
      </c>
      <c r="D173" s="230" t="s">
        <v>184</v>
      </c>
      <c r="E173" s="231" t="s">
        <v>243</v>
      </c>
      <c r="F173" s="232" t="s">
        <v>244</v>
      </c>
      <c r="G173" s="232"/>
      <c r="H173" s="232"/>
      <c r="I173" s="232"/>
      <c r="J173" s="233" t="s">
        <v>192</v>
      </c>
      <c r="K173" s="234">
        <v>50.200000000000003</v>
      </c>
      <c r="L173" s="235">
        <v>0</v>
      </c>
      <c r="M173" s="235"/>
      <c r="N173" s="236">
        <f>ROUND(L173*K173,2)</f>
        <v>0</v>
      </c>
      <c r="O173" s="213"/>
      <c r="P173" s="213"/>
      <c r="Q173" s="213"/>
      <c r="R173" s="175"/>
      <c r="T173" s="214" t="s">
        <v>5</v>
      </c>
      <c r="U173" s="57" t="s">
        <v>45</v>
      </c>
      <c r="V173" s="48"/>
      <c r="W173" s="215">
        <f>V173*K173</f>
        <v>0</v>
      </c>
      <c r="X173" s="215">
        <v>0.108</v>
      </c>
      <c r="Y173" s="215">
        <f>X173*K173</f>
        <v>5.4216000000000006</v>
      </c>
      <c r="Z173" s="215">
        <v>0</v>
      </c>
      <c r="AA173" s="216">
        <f>Z173*K173</f>
        <v>0</v>
      </c>
      <c r="AR173" s="23" t="s">
        <v>187</v>
      </c>
      <c r="AT173" s="23" t="s">
        <v>184</v>
      </c>
      <c r="AU173" s="23" t="s">
        <v>101</v>
      </c>
      <c r="AY173" s="23" t="s">
        <v>148</v>
      </c>
      <c r="BE173" s="132">
        <f>IF(U173="základní",N173,0)</f>
        <v>0</v>
      </c>
      <c r="BF173" s="132">
        <f>IF(U173="snížená",N173,0)</f>
        <v>0</v>
      </c>
      <c r="BG173" s="132">
        <f>IF(U173="zákl. přenesená",N173,0)</f>
        <v>0</v>
      </c>
      <c r="BH173" s="132">
        <f>IF(U173="sníž. přenesená",N173,0)</f>
        <v>0</v>
      </c>
      <c r="BI173" s="132">
        <f>IF(U173="nulová",N173,0)</f>
        <v>0</v>
      </c>
      <c r="BJ173" s="23" t="s">
        <v>85</v>
      </c>
      <c r="BK173" s="132">
        <f>ROUND(L173*K173,2)</f>
        <v>0</v>
      </c>
      <c r="BL173" s="23" t="s">
        <v>153</v>
      </c>
      <c r="BM173" s="23" t="s">
        <v>245</v>
      </c>
    </row>
    <row r="174" s="9" customFormat="1" ht="29.88" customHeight="1">
      <c r="B174" s="193"/>
      <c r="C174" s="194"/>
      <c r="D174" s="204" t="s">
        <v>115</v>
      </c>
      <c r="E174" s="204"/>
      <c r="F174" s="204"/>
      <c r="G174" s="204"/>
      <c r="H174" s="204"/>
      <c r="I174" s="204"/>
      <c r="J174" s="204"/>
      <c r="K174" s="204"/>
      <c r="L174" s="204"/>
      <c r="M174" s="204"/>
      <c r="N174" s="255">
        <f>BK174</f>
        <v>0</v>
      </c>
      <c r="O174" s="256"/>
      <c r="P174" s="256"/>
      <c r="Q174" s="256"/>
      <c r="R174" s="197"/>
      <c r="T174" s="198"/>
      <c r="U174" s="194"/>
      <c r="V174" s="194"/>
      <c r="W174" s="199">
        <f>SUM(W175:W184)</f>
        <v>0</v>
      </c>
      <c r="X174" s="194"/>
      <c r="Y174" s="199">
        <f>SUM(Y175:Y184)</f>
        <v>1.8188464</v>
      </c>
      <c r="Z174" s="194"/>
      <c r="AA174" s="200">
        <f>SUM(AA175:AA184)</f>
        <v>0</v>
      </c>
      <c r="AR174" s="201" t="s">
        <v>85</v>
      </c>
      <c r="AT174" s="202" t="s">
        <v>79</v>
      </c>
      <c r="AU174" s="202" t="s">
        <v>85</v>
      </c>
      <c r="AY174" s="201" t="s">
        <v>148</v>
      </c>
      <c r="BK174" s="203">
        <f>SUM(BK175:BK184)</f>
        <v>0</v>
      </c>
    </row>
    <row r="175" s="1" customFormat="1" ht="25.5" customHeight="1">
      <c r="B175" s="171"/>
      <c r="C175" s="207" t="s">
        <v>246</v>
      </c>
      <c r="D175" s="207" t="s">
        <v>149</v>
      </c>
      <c r="E175" s="208" t="s">
        <v>247</v>
      </c>
      <c r="F175" s="209" t="s">
        <v>248</v>
      </c>
      <c r="G175" s="209"/>
      <c r="H175" s="209"/>
      <c r="I175" s="209"/>
      <c r="J175" s="210" t="s">
        <v>192</v>
      </c>
      <c r="K175" s="211">
        <v>11</v>
      </c>
      <c r="L175" s="212">
        <v>0</v>
      </c>
      <c r="M175" s="212"/>
      <c r="N175" s="213">
        <f>ROUND(L175*K175,2)</f>
        <v>0</v>
      </c>
      <c r="O175" s="213"/>
      <c r="P175" s="213"/>
      <c r="Q175" s="213"/>
      <c r="R175" s="175"/>
      <c r="T175" s="214" t="s">
        <v>5</v>
      </c>
      <c r="U175" s="57" t="s">
        <v>45</v>
      </c>
      <c r="V175" s="48"/>
      <c r="W175" s="215">
        <f>V175*K175</f>
        <v>0</v>
      </c>
      <c r="X175" s="215">
        <v>0.023630000000000002</v>
      </c>
      <c r="Y175" s="215">
        <f>X175*K175</f>
        <v>0.25992999999999999</v>
      </c>
      <c r="Z175" s="215">
        <v>0</v>
      </c>
      <c r="AA175" s="216">
        <f>Z175*K175</f>
        <v>0</v>
      </c>
      <c r="AR175" s="23" t="s">
        <v>153</v>
      </c>
      <c r="AT175" s="23" t="s">
        <v>149</v>
      </c>
      <c r="AU175" s="23" t="s">
        <v>101</v>
      </c>
      <c r="AY175" s="23" t="s">
        <v>148</v>
      </c>
      <c r="BE175" s="132">
        <f>IF(U175="základní",N175,0)</f>
        <v>0</v>
      </c>
      <c r="BF175" s="132">
        <f>IF(U175="snížená",N175,0)</f>
        <v>0</v>
      </c>
      <c r="BG175" s="132">
        <f>IF(U175="zákl. přenesená",N175,0)</f>
        <v>0</v>
      </c>
      <c r="BH175" s="132">
        <f>IF(U175="sníž. přenesená",N175,0)</f>
        <v>0</v>
      </c>
      <c r="BI175" s="132">
        <f>IF(U175="nulová",N175,0)</f>
        <v>0</v>
      </c>
      <c r="BJ175" s="23" t="s">
        <v>85</v>
      </c>
      <c r="BK175" s="132">
        <f>ROUND(L175*K175,2)</f>
        <v>0</v>
      </c>
      <c r="BL175" s="23" t="s">
        <v>153</v>
      </c>
      <c r="BM175" s="23" t="s">
        <v>249</v>
      </c>
    </row>
    <row r="176" s="10" customFormat="1" ht="16.5" customHeight="1">
      <c r="B176" s="217"/>
      <c r="C176" s="218"/>
      <c r="D176" s="218"/>
      <c r="E176" s="219" t="s">
        <v>5</v>
      </c>
      <c r="F176" s="220" t="s">
        <v>250</v>
      </c>
      <c r="G176" s="221"/>
      <c r="H176" s="221"/>
      <c r="I176" s="221"/>
      <c r="J176" s="218"/>
      <c r="K176" s="222">
        <v>11</v>
      </c>
      <c r="L176" s="218"/>
      <c r="M176" s="218"/>
      <c r="N176" s="218"/>
      <c r="O176" s="218"/>
      <c r="P176" s="218"/>
      <c r="Q176" s="218"/>
      <c r="R176" s="223"/>
      <c r="T176" s="224"/>
      <c r="U176" s="218"/>
      <c r="V176" s="218"/>
      <c r="W176" s="218"/>
      <c r="X176" s="218"/>
      <c r="Y176" s="218"/>
      <c r="Z176" s="218"/>
      <c r="AA176" s="225"/>
      <c r="AT176" s="226" t="s">
        <v>156</v>
      </c>
      <c r="AU176" s="226" t="s">
        <v>101</v>
      </c>
      <c r="AV176" s="10" t="s">
        <v>101</v>
      </c>
      <c r="AW176" s="10" t="s">
        <v>37</v>
      </c>
      <c r="AX176" s="10" t="s">
        <v>85</v>
      </c>
      <c r="AY176" s="226" t="s">
        <v>148</v>
      </c>
    </row>
    <row r="177" s="1" customFormat="1" ht="25.5" customHeight="1">
      <c r="B177" s="171"/>
      <c r="C177" s="207" t="s">
        <v>251</v>
      </c>
      <c r="D177" s="207" t="s">
        <v>149</v>
      </c>
      <c r="E177" s="208" t="s">
        <v>252</v>
      </c>
      <c r="F177" s="209" t="s">
        <v>253</v>
      </c>
      <c r="G177" s="209"/>
      <c r="H177" s="209"/>
      <c r="I177" s="209"/>
      <c r="J177" s="210" t="s">
        <v>192</v>
      </c>
      <c r="K177" s="211">
        <v>9.0440000000000005</v>
      </c>
      <c r="L177" s="212">
        <v>0</v>
      </c>
      <c r="M177" s="212"/>
      <c r="N177" s="213">
        <f>ROUND(L177*K177,2)</f>
        <v>0</v>
      </c>
      <c r="O177" s="213"/>
      <c r="P177" s="213"/>
      <c r="Q177" s="213"/>
      <c r="R177" s="175"/>
      <c r="T177" s="214" t="s">
        <v>5</v>
      </c>
      <c r="U177" s="57" t="s">
        <v>45</v>
      </c>
      <c r="V177" s="48"/>
      <c r="W177" s="215">
        <f>V177*K177</f>
        <v>0</v>
      </c>
      <c r="X177" s="215">
        <v>0.023099999999999999</v>
      </c>
      <c r="Y177" s="215">
        <f>X177*K177</f>
        <v>0.2089164</v>
      </c>
      <c r="Z177" s="215">
        <v>0</v>
      </c>
      <c r="AA177" s="216">
        <f>Z177*K177</f>
        <v>0</v>
      </c>
      <c r="AR177" s="23" t="s">
        <v>153</v>
      </c>
      <c r="AT177" s="23" t="s">
        <v>149</v>
      </c>
      <c r="AU177" s="23" t="s">
        <v>101</v>
      </c>
      <c r="AY177" s="23" t="s">
        <v>148</v>
      </c>
      <c r="BE177" s="132">
        <f>IF(U177="základní",N177,0)</f>
        <v>0</v>
      </c>
      <c r="BF177" s="132">
        <f>IF(U177="snížená",N177,0)</f>
        <v>0</v>
      </c>
      <c r="BG177" s="132">
        <f>IF(U177="zákl. přenesená",N177,0)</f>
        <v>0</v>
      </c>
      <c r="BH177" s="132">
        <f>IF(U177="sníž. přenesená",N177,0)</f>
        <v>0</v>
      </c>
      <c r="BI177" s="132">
        <f>IF(U177="nulová",N177,0)</f>
        <v>0</v>
      </c>
      <c r="BJ177" s="23" t="s">
        <v>85</v>
      </c>
      <c r="BK177" s="132">
        <f>ROUND(L177*K177,2)</f>
        <v>0</v>
      </c>
      <c r="BL177" s="23" t="s">
        <v>153</v>
      </c>
      <c r="BM177" s="23" t="s">
        <v>254</v>
      </c>
    </row>
    <row r="178" s="10" customFormat="1" ht="25.5" customHeight="1">
      <c r="B178" s="217"/>
      <c r="C178" s="218"/>
      <c r="D178" s="218"/>
      <c r="E178" s="219" t="s">
        <v>5</v>
      </c>
      <c r="F178" s="220" t="s">
        <v>255</v>
      </c>
      <c r="G178" s="221"/>
      <c r="H178" s="221"/>
      <c r="I178" s="221"/>
      <c r="J178" s="218"/>
      <c r="K178" s="222">
        <v>9.0440000000000005</v>
      </c>
      <c r="L178" s="218"/>
      <c r="M178" s="218"/>
      <c r="N178" s="218"/>
      <c r="O178" s="218"/>
      <c r="P178" s="218"/>
      <c r="Q178" s="218"/>
      <c r="R178" s="223"/>
      <c r="T178" s="224"/>
      <c r="U178" s="218"/>
      <c r="V178" s="218"/>
      <c r="W178" s="218"/>
      <c r="X178" s="218"/>
      <c r="Y178" s="218"/>
      <c r="Z178" s="218"/>
      <c r="AA178" s="225"/>
      <c r="AT178" s="226" t="s">
        <v>156</v>
      </c>
      <c r="AU178" s="226" t="s">
        <v>101</v>
      </c>
      <c r="AV178" s="10" t="s">
        <v>101</v>
      </c>
      <c r="AW178" s="10" t="s">
        <v>37</v>
      </c>
      <c r="AX178" s="10" t="s">
        <v>85</v>
      </c>
      <c r="AY178" s="226" t="s">
        <v>148</v>
      </c>
    </row>
    <row r="179" s="1" customFormat="1" ht="25.5" customHeight="1">
      <c r="B179" s="171"/>
      <c r="C179" s="207" t="s">
        <v>10</v>
      </c>
      <c r="D179" s="207" t="s">
        <v>149</v>
      </c>
      <c r="E179" s="208" t="s">
        <v>256</v>
      </c>
      <c r="F179" s="209" t="s">
        <v>257</v>
      </c>
      <c r="G179" s="209"/>
      <c r="H179" s="209"/>
      <c r="I179" s="209"/>
      <c r="J179" s="210" t="s">
        <v>192</v>
      </c>
      <c r="K179" s="211">
        <v>45</v>
      </c>
      <c r="L179" s="212">
        <v>0</v>
      </c>
      <c r="M179" s="212"/>
      <c r="N179" s="213">
        <f>ROUND(L179*K179,2)</f>
        <v>0</v>
      </c>
      <c r="O179" s="213"/>
      <c r="P179" s="213"/>
      <c r="Q179" s="213"/>
      <c r="R179" s="175"/>
      <c r="T179" s="214" t="s">
        <v>5</v>
      </c>
      <c r="U179" s="57" t="s">
        <v>45</v>
      </c>
      <c r="V179" s="48"/>
      <c r="W179" s="215">
        <f>V179*K179</f>
        <v>0</v>
      </c>
      <c r="X179" s="215">
        <v>0.029999999999999999</v>
      </c>
      <c r="Y179" s="215">
        <f>X179*K179</f>
        <v>1.3499999999999999</v>
      </c>
      <c r="Z179" s="215">
        <v>0</v>
      </c>
      <c r="AA179" s="216">
        <f>Z179*K179</f>
        <v>0</v>
      </c>
      <c r="AR179" s="23" t="s">
        <v>153</v>
      </c>
      <c r="AT179" s="23" t="s">
        <v>149</v>
      </c>
      <c r="AU179" s="23" t="s">
        <v>101</v>
      </c>
      <c r="AY179" s="23" t="s">
        <v>148</v>
      </c>
      <c r="BE179" s="132">
        <f>IF(U179="základní",N179,0)</f>
        <v>0</v>
      </c>
      <c r="BF179" s="132">
        <f>IF(U179="snížená",N179,0)</f>
        <v>0</v>
      </c>
      <c r="BG179" s="132">
        <f>IF(U179="zákl. přenesená",N179,0)</f>
        <v>0</v>
      </c>
      <c r="BH179" s="132">
        <f>IF(U179="sníž. přenesená",N179,0)</f>
        <v>0</v>
      </c>
      <c r="BI179" s="132">
        <f>IF(U179="nulová",N179,0)</f>
        <v>0</v>
      </c>
      <c r="BJ179" s="23" t="s">
        <v>85</v>
      </c>
      <c r="BK179" s="132">
        <f>ROUND(L179*K179,2)</f>
        <v>0</v>
      </c>
      <c r="BL179" s="23" t="s">
        <v>153</v>
      </c>
      <c r="BM179" s="23" t="s">
        <v>258</v>
      </c>
    </row>
    <row r="180" s="10" customFormat="1" ht="16.5" customHeight="1">
      <c r="B180" s="217"/>
      <c r="C180" s="218"/>
      <c r="D180" s="218"/>
      <c r="E180" s="219" t="s">
        <v>5</v>
      </c>
      <c r="F180" s="220" t="s">
        <v>259</v>
      </c>
      <c r="G180" s="221"/>
      <c r="H180" s="221"/>
      <c r="I180" s="221"/>
      <c r="J180" s="218"/>
      <c r="K180" s="222">
        <v>45</v>
      </c>
      <c r="L180" s="218"/>
      <c r="M180" s="218"/>
      <c r="N180" s="218"/>
      <c r="O180" s="218"/>
      <c r="P180" s="218"/>
      <c r="Q180" s="218"/>
      <c r="R180" s="223"/>
      <c r="T180" s="224"/>
      <c r="U180" s="218"/>
      <c r="V180" s="218"/>
      <c r="W180" s="218"/>
      <c r="X180" s="218"/>
      <c r="Y180" s="218"/>
      <c r="Z180" s="218"/>
      <c r="AA180" s="225"/>
      <c r="AT180" s="226" t="s">
        <v>156</v>
      </c>
      <c r="AU180" s="226" t="s">
        <v>101</v>
      </c>
      <c r="AV180" s="10" t="s">
        <v>101</v>
      </c>
      <c r="AW180" s="10" t="s">
        <v>37</v>
      </c>
      <c r="AX180" s="10" t="s">
        <v>85</v>
      </c>
      <c r="AY180" s="226" t="s">
        <v>148</v>
      </c>
    </row>
    <row r="181" s="1" customFormat="1" ht="16.5" customHeight="1">
      <c r="B181" s="171"/>
      <c r="C181" s="207" t="s">
        <v>260</v>
      </c>
      <c r="D181" s="207" t="s">
        <v>149</v>
      </c>
      <c r="E181" s="208" t="s">
        <v>261</v>
      </c>
      <c r="F181" s="209" t="s">
        <v>262</v>
      </c>
      <c r="G181" s="209"/>
      <c r="H181" s="209"/>
      <c r="I181" s="209"/>
      <c r="J181" s="210" t="s">
        <v>192</v>
      </c>
      <c r="K181" s="211">
        <v>43.399999999999999</v>
      </c>
      <c r="L181" s="212">
        <v>0</v>
      </c>
      <c r="M181" s="212"/>
      <c r="N181" s="213">
        <f>ROUND(L181*K181,2)</f>
        <v>0</v>
      </c>
      <c r="O181" s="213"/>
      <c r="P181" s="213"/>
      <c r="Q181" s="213"/>
      <c r="R181" s="175"/>
      <c r="T181" s="214" t="s">
        <v>5</v>
      </c>
      <c r="U181" s="57" t="s">
        <v>45</v>
      </c>
      <c r="V181" s="48"/>
      <c r="W181" s="215">
        <f>V181*K181</f>
        <v>0</v>
      </c>
      <c r="X181" s="215">
        <v>0</v>
      </c>
      <c r="Y181" s="215">
        <f>X181*K181</f>
        <v>0</v>
      </c>
      <c r="Z181" s="215">
        <v>0</v>
      </c>
      <c r="AA181" s="216">
        <f>Z181*K181</f>
        <v>0</v>
      </c>
      <c r="AR181" s="23" t="s">
        <v>153</v>
      </c>
      <c r="AT181" s="23" t="s">
        <v>149</v>
      </c>
      <c r="AU181" s="23" t="s">
        <v>101</v>
      </c>
      <c r="AY181" s="23" t="s">
        <v>148</v>
      </c>
      <c r="BE181" s="132">
        <f>IF(U181="základní",N181,0)</f>
        <v>0</v>
      </c>
      <c r="BF181" s="132">
        <f>IF(U181="snížená",N181,0)</f>
        <v>0</v>
      </c>
      <c r="BG181" s="132">
        <f>IF(U181="zákl. přenesená",N181,0)</f>
        <v>0</v>
      </c>
      <c r="BH181" s="132">
        <f>IF(U181="sníž. přenesená",N181,0)</f>
        <v>0</v>
      </c>
      <c r="BI181" s="132">
        <f>IF(U181="nulová",N181,0)</f>
        <v>0</v>
      </c>
      <c r="BJ181" s="23" t="s">
        <v>85</v>
      </c>
      <c r="BK181" s="132">
        <f>ROUND(L181*K181,2)</f>
        <v>0</v>
      </c>
      <c r="BL181" s="23" t="s">
        <v>153</v>
      </c>
      <c r="BM181" s="23" t="s">
        <v>263</v>
      </c>
    </row>
    <row r="182" s="10" customFormat="1" ht="25.5" customHeight="1">
      <c r="B182" s="217"/>
      <c r="C182" s="218"/>
      <c r="D182" s="218"/>
      <c r="E182" s="219" t="s">
        <v>5</v>
      </c>
      <c r="F182" s="220" t="s">
        <v>264</v>
      </c>
      <c r="G182" s="221"/>
      <c r="H182" s="221"/>
      <c r="I182" s="221"/>
      <c r="J182" s="218"/>
      <c r="K182" s="222">
        <v>43.399999999999999</v>
      </c>
      <c r="L182" s="218"/>
      <c r="M182" s="218"/>
      <c r="N182" s="218"/>
      <c r="O182" s="218"/>
      <c r="P182" s="218"/>
      <c r="Q182" s="218"/>
      <c r="R182" s="223"/>
      <c r="T182" s="224"/>
      <c r="U182" s="218"/>
      <c r="V182" s="218"/>
      <c r="W182" s="218"/>
      <c r="X182" s="218"/>
      <c r="Y182" s="218"/>
      <c r="Z182" s="218"/>
      <c r="AA182" s="225"/>
      <c r="AT182" s="226" t="s">
        <v>156</v>
      </c>
      <c r="AU182" s="226" t="s">
        <v>101</v>
      </c>
      <c r="AV182" s="10" t="s">
        <v>101</v>
      </c>
      <c r="AW182" s="10" t="s">
        <v>37</v>
      </c>
      <c r="AX182" s="10" t="s">
        <v>85</v>
      </c>
      <c r="AY182" s="226" t="s">
        <v>148</v>
      </c>
    </row>
    <row r="183" s="1" customFormat="1" ht="38.25" customHeight="1">
      <c r="B183" s="171"/>
      <c r="C183" s="207" t="s">
        <v>265</v>
      </c>
      <c r="D183" s="207" t="s">
        <v>149</v>
      </c>
      <c r="E183" s="208" t="s">
        <v>266</v>
      </c>
      <c r="F183" s="209" t="s">
        <v>267</v>
      </c>
      <c r="G183" s="209"/>
      <c r="H183" s="209"/>
      <c r="I183" s="209"/>
      <c r="J183" s="210" t="s">
        <v>213</v>
      </c>
      <c r="K183" s="211">
        <v>1</v>
      </c>
      <c r="L183" s="212">
        <v>0</v>
      </c>
      <c r="M183" s="212"/>
      <c r="N183" s="213">
        <f>ROUND(L183*K183,2)</f>
        <v>0</v>
      </c>
      <c r="O183" s="213"/>
      <c r="P183" s="213"/>
      <c r="Q183" s="213"/>
      <c r="R183" s="175"/>
      <c r="T183" s="214" t="s">
        <v>5</v>
      </c>
      <c r="U183" s="57" t="s">
        <v>45</v>
      </c>
      <c r="V183" s="48"/>
      <c r="W183" s="215">
        <f>V183*K183</f>
        <v>0</v>
      </c>
      <c r="X183" s="215">
        <v>0</v>
      </c>
      <c r="Y183" s="215">
        <f>X183*K183</f>
        <v>0</v>
      </c>
      <c r="Z183" s="215">
        <v>0</v>
      </c>
      <c r="AA183" s="216">
        <f>Z183*K183</f>
        <v>0</v>
      </c>
      <c r="AR183" s="23" t="s">
        <v>153</v>
      </c>
      <c r="AT183" s="23" t="s">
        <v>149</v>
      </c>
      <c r="AU183" s="23" t="s">
        <v>101</v>
      </c>
      <c r="AY183" s="23" t="s">
        <v>148</v>
      </c>
      <c r="BE183" s="132">
        <f>IF(U183="základní",N183,0)</f>
        <v>0</v>
      </c>
      <c r="BF183" s="132">
        <f>IF(U183="snížená",N183,0)</f>
        <v>0</v>
      </c>
      <c r="BG183" s="132">
        <f>IF(U183="zákl. přenesená",N183,0)</f>
        <v>0</v>
      </c>
      <c r="BH183" s="132">
        <f>IF(U183="sníž. přenesená",N183,0)</f>
        <v>0</v>
      </c>
      <c r="BI183" s="132">
        <f>IF(U183="nulová",N183,0)</f>
        <v>0</v>
      </c>
      <c r="BJ183" s="23" t="s">
        <v>85</v>
      </c>
      <c r="BK183" s="132">
        <f>ROUND(L183*K183,2)</f>
        <v>0</v>
      </c>
      <c r="BL183" s="23" t="s">
        <v>153</v>
      </c>
      <c r="BM183" s="23" t="s">
        <v>268</v>
      </c>
    </row>
    <row r="184" s="1" customFormat="1" ht="48" customHeight="1">
      <c r="B184" s="47"/>
      <c r="C184" s="48"/>
      <c r="D184" s="48"/>
      <c r="E184" s="48"/>
      <c r="F184" s="227" t="s">
        <v>269</v>
      </c>
      <c r="G184" s="68"/>
      <c r="H184" s="68"/>
      <c r="I184" s="68"/>
      <c r="J184" s="48"/>
      <c r="K184" s="48"/>
      <c r="L184" s="48"/>
      <c r="M184" s="48"/>
      <c r="N184" s="48"/>
      <c r="O184" s="48"/>
      <c r="P184" s="48"/>
      <c r="Q184" s="48"/>
      <c r="R184" s="49"/>
      <c r="T184" s="228"/>
      <c r="U184" s="48"/>
      <c r="V184" s="48"/>
      <c r="W184" s="48"/>
      <c r="X184" s="48"/>
      <c r="Y184" s="48"/>
      <c r="Z184" s="48"/>
      <c r="AA184" s="95"/>
      <c r="AT184" s="23" t="s">
        <v>170</v>
      </c>
      <c r="AU184" s="23" t="s">
        <v>101</v>
      </c>
    </row>
    <row r="185" s="9" customFormat="1" ht="29.88" customHeight="1">
      <c r="B185" s="193"/>
      <c r="C185" s="194"/>
      <c r="D185" s="204" t="s">
        <v>116</v>
      </c>
      <c r="E185" s="204"/>
      <c r="F185" s="204"/>
      <c r="G185" s="204"/>
      <c r="H185" s="204"/>
      <c r="I185" s="204"/>
      <c r="J185" s="204"/>
      <c r="K185" s="204"/>
      <c r="L185" s="204"/>
      <c r="M185" s="204"/>
      <c r="N185" s="205">
        <f>BK185</f>
        <v>0</v>
      </c>
      <c r="O185" s="206"/>
      <c r="P185" s="206"/>
      <c r="Q185" s="206"/>
      <c r="R185" s="197"/>
      <c r="T185" s="198"/>
      <c r="U185" s="194"/>
      <c r="V185" s="194"/>
      <c r="W185" s="199">
        <f>SUM(W186:W198)</f>
        <v>0</v>
      </c>
      <c r="X185" s="194"/>
      <c r="Y185" s="199">
        <f>SUM(Y186:Y198)</f>
        <v>1.84788</v>
      </c>
      <c r="Z185" s="194"/>
      <c r="AA185" s="200">
        <f>SUM(AA186:AA198)</f>
        <v>4.1498999999999997</v>
      </c>
      <c r="AR185" s="201" t="s">
        <v>85</v>
      </c>
      <c r="AT185" s="202" t="s">
        <v>79</v>
      </c>
      <c r="AU185" s="202" t="s">
        <v>85</v>
      </c>
      <c r="AY185" s="201" t="s">
        <v>148</v>
      </c>
      <c r="BK185" s="203">
        <f>SUM(BK186:BK198)</f>
        <v>0</v>
      </c>
    </row>
    <row r="186" s="1" customFormat="1" ht="38.25" customHeight="1">
      <c r="B186" s="171"/>
      <c r="C186" s="207" t="s">
        <v>270</v>
      </c>
      <c r="D186" s="207" t="s">
        <v>149</v>
      </c>
      <c r="E186" s="208" t="s">
        <v>271</v>
      </c>
      <c r="F186" s="209" t="s">
        <v>272</v>
      </c>
      <c r="G186" s="209"/>
      <c r="H186" s="209"/>
      <c r="I186" s="209"/>
      <c r="J186" s="210" t="s">
        <v>273</v>
      </c>
      <c r="K186" s="211">
        <v>13.5</v>
      </c>
      <c r="L186" s="212">
        <v>0</v>
      </c>
      <c r="M186" s="212"/>
      <c r="N186" s="213">
        <f>ROUND(L186*K186,2)</f>
        <v>0</v>
      </c>
      <c r="O186" s="213"/>
      <c r="P186" s="213"/>
      <c r="Q186" s="213"/>
      <c r="R186" s="175"/>
      <c r="T186" s="214" t="s">
        <v>5</v>
      </c>
      <c r="U186" s="57" t="s">
        <v>45</v>
      </c>
      <c r="V186" s="48"/>
      <c r="W186" s="215">
        <f>V186*K186</f>
        <v>0</v>
      </c>
      <c r="X186" s="215">
        <v>0.080879999999999994</v>
      </c>
      <c r="Y186" s="215">
        <f>X186*K186</f>
        <v>1.09188</v>
      </c>
      <c r="Z186" s="215">
        <v>0</v>
      </c>
      <c r="AA186" s="216">
        <f>Z186*K186</f>
        <v>0</v>
      </c>
      <c r="AR186" s="23" t="s">
        <v>153</v>
      </c>
      <c r="AT186" s="23" t="s">
        <v>149</v>
      </c>
      <c r="AU186" s="23" t="s">
        <v>101</v>
      </c>
      <c r="AY186" s="23" t="s">
        <v>148</v>
      </c>
      <c r="BE186" s="132">
        <f>IF(U186="základní",N186,0)</f>
        <v>0</v>
      </c>
      <c r="BF186" s="132">
        <f>IF(U186="snížená",N186,0)</f>
        <v>0</v>
      </c>
      <c r="BG186" s="132">
        <f>IF(U186="zákl. přenesená",N186,0)</f>
        <v>0</v>
      </c>
      <c r="BH186" s="132">
        <f>IF(U186="sníž. přenesená",N186,0)</f>
        <v>0</v>
      </c>
      <c r="BI186" s="132">
        <f>IF(U186="nulová",N186,0)</f>
        <v>0</v>
      </c>
      <c r="BJ186" s="23" t="s">
        <v>85</v>
      </c>
      <c r="BK186" s="132">
        <f>ROUND(L186*K186,2)</f>
        <v>0</v>
      </c>
      <c r="BL186" s="23" t="s">
        <v>153</v>
      </c>
      <c r="BM186" s="23" t="s">
        <v>274</v>
      </c>
    </row>
    <row r="187" s="10" customFormat="1" ht="16.5" customHeight="1">
      <c r="B187" s="217"/>
      <c r="C187" s="218"/>
      <c r="D187" s="218"/>
      <c r="E187" s="219" t="s">
        <v>5</v>
      </c>
      <c r="F187" s="220" t="s">
        <v>275</v>
      </c>
      <c r="G187" s="221"/>
      <c r="H187" s="221"/>
      <c r="I187" s="221"/>
      <c r="J187" s="218"/>
      <c r="K187" s="222">
        <v>13.5</v>
      </c>
      <c r="L187" s="218"/>
      <c r="M187" s="218"/>
      <c r="N187" s="218"/>
      <c r="O187" s="218"/>
      <c r="P187" s="218"/>
      <c r="Q187" s="218"/>
      <c r="R187" s="223"/>
      <c r="T187" s="224"/>
      <c r="U187" s="218"/>
      <c r="V187" s="218"/>
      <c r="W187" s="218"/>
      <c r="X187" s="218"/>
      <c r="Y187" s="218"/>
      <c r="Z187" s="218"/>
      <c r="AA187" s="225"/>
      <c r="AT187" s="226" t="s">
        <v>156</v>
      </c>
      <c r="AU187" s="226" t="s">
        <v>101</v>
      </c>
      <c r="AV187" s="10" t="s">
        <v>101</v>
      </c>
      <c r="AW187" s="10" t="s">
        <v>37</v>
      </c>
      <c r="AX187" s="10" t="s">
        <v>85</v>
      </c>
      <c r="AY187" s="226" t="s">
        <v>148</v>
      </c>
    </row>
    <row r="188" s="1" customFormat="1" ht="25.5" customHeight="1">
      <c r="B188" s="171"/>
      <c r="C188" s="230" t="s">
        <v>276</v>
      </c>
      <c r="D188" s="230" t="s">
        <v>184</v>
      </c>
      <c r="E188" s="231" t="s">
        <v>277</v>
      </c>
      <c r="F188" s="232" t="s">
        <v>278</v>
      </c>
      <c r="G188" s="232"/>
      <c r="H188" s="232"/>
      <c r="I188" s="232"/>
      <c r="J188" s="233" t="s">
        <v>273</v>
      </c>
      <c r="K188" s="234">
        <v>13.5</v>
      </c>
      <c r="L188" s="235">
        <v>0</v>
      </c>
      <c r="M188" s="235"/>
      <c r="N188" s="236">
        <f>ROUND(L188*K188,2)</f>
        <v>0</v>
      </c>
      <c r="O188" s="213"/>
      <c r="P188" s="213"/>
      <c r="Q188" s="213"/>
      <c r="R188" s="175"/>
      <c r="T188" s="214" t="s">
        <v>5</v>
      </c>
      <c r="U188" s="57" t="s">
        <v>45</v>
      </c>
      <c r="V188" s="48"/>
      <c r="W188" s="215">
        <f>V188*K188</f>
        <v>0</v>
      </c>
      <c r="X188" s="215">
        <v>0.056000000000000001</v>
      </c>
      <c r="Y188" s="215">
        <f>X188*K188</f>
        <v>0.75600000000000001</v>
      </c>
      <c r="Z188" s="215">
        <v>0</v>
      </c>
      <c r="AA188" s="216">
        <f>Z188*K188</f>
        <v>0</v>
      </c>
      <c r="AR188" s="23" t="s">
        <v>187</v>
      </c>
      <c r="AT188" s="23" t="s">
        <v>184</v>
      </c>
      <c r="AU188" s="23" t="s">
        <v>101</v>
      </c>
      <c r="AY188" s="23" t="s">
        <v>148</v>
      </c>
      <c r="BE188" s="132">
        <f>IF(U188="základní",N188,0)</f>
        <v>0</v>
      </c>
      <c r="BF188" s="132">
        <f>IF(U188="snížená",N188,0)</f>
        <v>0</v>
      </c>
      <c r="BG188" s="132">
        <f>IF(U188="zákl. přenesená",N188,0)</f>
        <v>0</v>
      </c>
      <c r="BH188" s="132">
        <f>IF(U188="sníž. přenesená",N188,0)</f>
        <v>0</v>
      </c>
      <c r="BI188" s="132">
        <f>IF(U188="nulová",N188,0)</f>
        <v>0</v>
      </c>
      <c r="BJ188" s="23" t="s">
        <v>85</v>
      </c>
      <c r="BK188" s="132">
        <f>ROUND(L188*K188,2)</f>
        <v>0</v>
      </c>
      <c r="BL188" s="23" t="s">
        <v>153</v>
      </c>
      <c r="BM188" s="23" t="s">
        <v>279</v>
      </c>
    </row>
    <row r="189" s="1" customFormat="1" ht="25.5" customHeight="1">
      <c r="B189" s="171"/>
      <c r="C189" s="207" t="s">
        <v>280</v>
      </c>
      <c r="D189" s="207" t="s">
        <v>149</v>
      </c>
      <c r="E189" s="208" t="s">
        <v>281</v>
      </c>
      <c r="F189" s="209" t="s">
        <v>282</v>
      </c>
      <c r="G189" s="209"/>
      <c r="H189" s="209"/>
      <c r="I189" s="209"/>
      <c r="J189" s="210" t="s">
        <v>192</v>
      </c>
      <c r="K189" s="211">
        <v>14</v>
      </c>
      <c r="L189" s="212">
        <v>0</v>
      </c>
      <c r="M189" s="212"/>
      <c r="N189" s="213">
        <f>ROUND(L189*K189,2)</f>
        <v>0</v>
      </c>
      <c r="O189" s="213"/>
      <c r="P189" s="213"/>
      <c r="Q189" s="213"/>
      <c r="R189" s="175"/>
      <c r="T189" s="214" t="s">
        <v>5</v>
      </c>
      <c r="U189" s="57" t="s">
        <v>45</v>
      </c>
      <c r="V189" s="48"/>
      <c r="W189" s="215">
        <f>V189*K189</f>
        <v>0</v>
      </c>
      <c r="X189" s="215">
        <v>0</v>
      </c>
      <c r="Y189" s="215">
        <f>X189*K189</f>
        <v>0</v>
      </c>
      <c r="Z189" s="215">
        <v>0</v>
      </c>
      <c r="AA189" s="216">
        <f>Z189*K189</f>
        <v>0</v>
      </c>
      <c r="AR189" s="23" t="s">
        <v>153</v>
      </c>
      <c r="AT189" s="23" t="s">
        <v>149</v>
      </c>
      <c r="AU189" s="23" t="s">
        <v>101</v>
      </c>
      <c r="AY189" s="23" t="s">
        <v>148</v>
      </c>
      <c r="BE189" s="132">
        <f>IF(U189="základní",N189,0)</f>
        <v>0</v>
      </c>
      <c r="BF189" s="132">
        <f>IF(U189="snížená",N189,0)</f>
        <v>0</v>
      </c>
      <c r="BG189" s="132">
        <f>IF(U189="zákl. přenesená",N189,0)</f>
        <v>0</v>
      </c>
      <c r="BH189" s="132">
        <f>IF(U189="sníž. přenesená",N189,0)</f>
        <v>0</v>
      </c>
      <c r="BI189" s="132">
        <f>IF(U189="nulová",N189,0)</f>
        <v>0</v>
      </c>
      <c r="BJ189" s="23" t="s">
        <v>85</v>
      </c>
      <c r="BK189" s="132">
        <f>ROUND(L189*K189,2)</f>
        <v>0</v>
      </c>
      <c r="BL189" s="23" t="s">
        <v>153</v>
      </c>
      <c r="BM189" s="23" t="s">
        <v>283</v>
      </c>
    </row>
    <row r="190" s="10" customFormat="1" ht="16.5" customHeight="1">
      <c r="B190" s="217"/>
      <c r="C190" s="218"/>
      <c r="D190" s="218"/>
      <c r="E190" s="219" t="s">
        <v>5</v>
      </c>
      <c r="F190" s="220" t="s">
        <v>284</v>
      </c>
      <c r="G190" s="221"/>
      <c r="H190" s="221"/>
      <c r="I190" s="221"/>
      <c r="J190" s="218"/>
      <c r="K190" s="222">
        <v>14</v>
      </c>
      <c r="L190" s="218"/>
      <c r="M190" s="218"/>
      <c r="N190" s="218"/>
      <c r="O190" s="218"/>
      <c r="P190" s="218"/>
      <c r="Q190" s="218"/>
      <c r="R190" s="223"/>
      <c r="T190" s="224"/>
      <c r="U190" s="218"/>
      <c r="V190" s="218"/>
      <c r="W190" s="218"/>
      <c r="X190" s="218"/>
      <c r="Y190" s="218"/>
      <c r="Z190" s="218"/>
      <c r="AA190" s="225"/>
      <c r="AT190" s="226" t="s">
        <v>156</v>
      </c>
      <c r="AU190" s="226" t="s">
        <v>101</v>
      </c>
      <c r="AV190" s="10" t="s">
        <v>101</v>
      </c>
      <c r="AW190" s="10" t="s">
        <v>37</v>
      </c>
      <c r="AX190" s="10" t="s">
        <v>85</v>
      </c>
      <c r="AY190" s="226" t="s">
        <v>148</v>
      </c>
    </row>
    <row r="191" s="1" customFormat="1" ht="25.5" customHeight="1">
      <c r="B191" s="171"/>
      <c r="C191" s="207" t="s">
        <v>285</v>
      </c>
      <c r="D191" s="207" t="s">
        <v>149</v>
      </c>
      <c r="E191" s="208" t="s">
        <v>286</v>
      </c>
      <c r="F191" s="209" t="s">
        <v>287</v>
      </c>
      <c r="G191" s="209"/>
      <c r="H191" s="209"/>
      <c r="I191" s="209"/>
      <c r="J191" s="210" t="s">
        <v>192</v>
      </c>
      <c r="K191" s="211">
        <v>65.700000000000003</v>
      </c>
      <c r="L191" s="212">
        <v>0</v>
      </c>
      <c r="M191" s="212"/>
      <c r="N191" s="213">
        <f>ROUND(L191*K191,2)</f>
        <v>0</v>
      </c>
      <c r="O191" s="213"/>
      <c r="P191" s="213"/>
      <c r="Q191" s="213"/>
      <c r="R191" s="175"/>
      <c r="T191" s="214" t="s">
        <v>5</v>
      </c>
      <c r="U191" s="57" t="s">
        <v>45</v>
      </c>
      <c r="V191" s="48"/>
      <c r="W191" s="215">
        <f>V191*K191</f>
        <v>0</v>
      </c>
      <c r="X191" s="215">
        <v>0</v>
      </c>
      <c r="Y191" s="215">
        <f>X191*K191</f>
        <v>0</v>
      </c>
      <c r="Z191" s="215">
        <v>0</v>
      </c>
      <c r="AA191" s="216">
        <f>Z191*K191</f>
        <v>0</v>
      </c>
      <c r="AR191" s="23" t="s">
        <v>153</v>
      </c>
      <c r="AT191" s="23" t="s">
        <v>149</v>
      </c>
      <c r="AU191" s="23" t="s">
        <v>101</v>
      </c>
      <c r="AY191" s="23" t="s">
        <v>148</v>
      </c>
      <c r="BE191" s="132">
        <f>IF(U191="základní",N191,0)</f>
        <v>0</v>
      </c>
      <c r="BF191" s="132">
        <f>IF(U191="snížená",N191,0)</f>
        <v>0</v>
      </c>
      <c r="BG191" s="132">
        <f>IF(U191="zákl. přenesená",N191,0)</f>
        <v>0</v>
      </c>
      <c r="BH191" s="132">
        <f>IF(U191="sníž. přenesená",N191,0)</f>
        <v>0</v>
      </c>
      <c r="BI191" s="132">
        <f>IF(U191="nulová",N191,0)</f>
        <v>0</v>
      </c>
      <c r="BJ191" s="23" t="s">
        <v>85</v>
      </c>
      <c r="BK191" s="132">
        <f>ROUND(L191*K191,2)</f>
        <v>0</v>
      </c>
      <c r="BL191" s="23" t="s">
        <v>153</v>
      </c>
      <c r="BM191" s="23" t="s">
        <v>288</v>
      </c>
    </row>
    <row r="192" s="10" customFormat="1" ht="16.5" customHeight="1">
      <c r="B192" s="217"/>
      <c r="C192" s="218"/>
      <c r="D192" s="218"/>
      <c r="E192" s="219" t="s">
        <v>5</v>
      </c>
      <c r="F192" s="220" t="s">
        <v>289</v>
      </c>
      <c r="G192" s="221"/>
      <c r="H192" s="221"/>
      <c r="I192" s="221"/>
      <c r="J192" s="218"/>
      <c r="K192" s="222">
        <v>65.700000000000003</v>
      </c>
      <c r="L192" s="218"/>
      <c r="M192" s="218"/>
      <c r="N192" s="218"/>
      <c r="O192" s="218"/>
      <c r="P192" s="218"/>
      <c r="Q192" s="218"/>
      <c r="R192" s="223"/>
      <c r="T192" s="224"/>
      <c r="U192" s="218"/>
      <c r="V192" s="218"/>
      <c r="W192" s="218"/>
      <c r="X192" s="218"/>
      <c r="Y192" s="218"/>
      <c r="Z192" s="218"/>
      <c r="AA192" s="225"/>
      <c r="AT192" s="226" t="s">
        <v>156</v>
      </c>
      <c r="AU192" s="226" t="s">
        <v>101</v>
      </c>
      <c r="AV192" s="10" t="s">
        <v>101</v>
      </c>
      <c r="AW192" s="10" t="s">
        <v>37</v>
      </c>
      <c r="AX192" s="10" t="s">
        <v>85</v>
      </c>
      <c r="AY192" s="226" t="s">
        <v>148</v>
      </c>
    </row>
    <row r="193" s="1" customFormat="1" ht="38.25" customHeight="1">
      <c r="B193" s="171"/>
      <c r="C193" s="207" t="s">
        <v>290</v>
      </c>
      <c r="D193" s="207" t="s">
        <v>149</v>
      </c>
      <c r="E193" s="208" t="s">
        <v>291</v>
      </c>
      <c r="F193" s="209" t="s">
        <v>292</v>
      </c>
      <c r="G193" s="209"/>
      <c r="H193" s="209"/>
      <c r="I193" s="209"/>
      <c r="J193" s="210" t="s">
        <v>152</v>
      </c>
      <c r="K193" s="211">
        <v>0.71499999999999997</v>
      </c>
      <c r="L193" s="212">
        <v>0</v>
      </c>
      <c r="M193" s="212"/>
      <c r="N193" s="213">
        <f>ROUND(L193*K193,2)</f>
        <v>0</v>
      </c>
      <c r="O193" s="213"/>
      <c r="P193" s="213"/>
      <c r="Q193" s="213"/>
      <c r="R193" s="175"/>
      <c r="T193" s="214" t="s">
        <v>5</v>
      </c>
      <c r="U193" s="57" t="s">
        <v>45</v>
      </c>
      <c r="V193" s="48"/>
      <c r="W193" s="215">
        <f>V193*K193</f>
        <v>0</v>
      </c>
      <c r="X193" s="215">
        <v>0</v>
      </c>
      <c r="Y193" s="215">
        <f>X193*K193</f>
        <v>0</v>
      </c>
      <c r="Z193" s="215">
        <v>1.8</v>
      </c>
      <c r="AA193" s="216">
        <f>Z193*K193</f>
        <v>1.2869999999999999</v>
      </c>
      <c r="AR193" s="23" t="s">
        <v>153</v>
      </c>
      <c r="AT193" s="23" t="s">
        <v>149</v>
      </c>
      <c r="AU193" s="23" t="s">
        <v>101</v>
      </c>
      <c r="AY193" s="23" t="s">
        <v>148</v>
      </c>
      <c r="BE193" s="132">
        <f>IF(U193="základní",N193,0)</f>
        <v>0</v>
      </c>
      <c r="BF193" s="132">
        <f>IF(U193="snížená",N193,0)</f>
        <v>0</v>
      </c>
      <c r="BG193" s="132">
        <f>IF(U193="zákl. přenesená",N193,0)</f>
        <v>0</v>
      </c>
      <c r="BH193" s="132">
        <f>IF(U193="sníž. přenesená",N193,0)</f>
        <v>0</v>
      </c>
      <c r="BI193" s="132">
        <f>IF(U193="nulová",N193,0)</f>
        <v>0</v>
      </c>
      <c r="BJ193" s="23" t="s">
        <v>85</v>
      </c>
      <c r="BK193" s="132">
        <f>ROUND(L193*K193,2)</f>
        <v>0</v>
      </c>
      <c r="BL193" s="23" t="s">
        <v>153</v>
      </c>
      <c r="BM193" s="23" t="s">
        <v>293</v>
      </c>
    </row>
    <row r="194" s="10" customFormat="1" ht="25.5" customHeight="1">
      <c r="B194" s="217"/>
      <c r="C194" s="218"/>
      <c r="D194" s="218"/>
      <c r="E194" s="219" t="s">
        <v>5</v>
      </c>
      <c r="F194" s="220" t="s">
        <v>294</v>
      </c>
      <c r="G194" s="221"/>
      <c r="H194" s="221"/>
      <c r="I194" s="221"/>
      <c r="J194" s="218"/>
      <c r="K194" s="222">
        <v>0.71499999999999997</v>
      </c>
      <c r="L194" s="218"/>
      <c r="M194" s="218"/>
      <c r="N194" s="218"/>
      <c r="O194" s="218"/>
      <c r="P194" s="218"/>
      <c r="Q194" s="218"/>
      <c r="R194" s="223"/>
      <c r="T194" s="224"/>
      <c r="U194" s="218"/>
      <c r="V194" s="218"/>
      <c r="W194" s="218"/>
      <c r="X194" s="218"/>
      <c r="Y194" s="218"/>
      <c r="Z194" s="218"/>
      <c r="AA194" s="225"/>
      <c r="AT194" s="226" t="s">
        <v>156</v>
      </c>
      <c r="AU194" s="226" t="s">
        <v>101</v>
      </c>
      <c r="AV194" s="10" t="s">
        <v>101</v>
      </c>
      <c r="AW194" s="10" t="s">
        <v>37</v>
      </c>
      <c r="AX194" s="10" t="s">
        <v>85</v>
      </c>
      <c r="AY194" s="226" t="s">
        <v>148</v>
      </c>
    </row>
    <row r="195" s="1" customFormat="1" ht="25.5" customHeight="1">
      <c r="B195" s="171"/>
      <c r="C195" s="207" t="s">
        <v>295</v>
      </c>
      <c r="D195" s="207" t="s">
        <v>149</v>
      </c>
      <c r="E195" s="208" t="s">
        <v>296</v>
      </c>
      <c r="F195" s="209" t="s">
        <v>297</v>
      </c>
      <c r="G195" s="209"/>
      <c r="H195" s="209"/>
      <c r="I195" s="209"/>
      <c r="J195" s="210" t="s">
        <v>192</v>
      </c>
      <c r="K195" s="211">
        <v>3.2999999999999998</v>
      </c>
      <c r="L195" s="212">
        <v>0</v>
      </c>
      <c r="M195" s="212"/>
      <c r="N195" s="213">
        <f>ROUND(L195*K195,2)</f>
        <v>0</v>
      </c>
      <c r="O195" s="213"/>
      <c r="P195" s="213"/>
      <c r="Q195" s="213"/>
      <c r="R195" s="175"/>
      <c r="T195" s="214" t="s">
        <v>5</v>
      </c>
      <c r="U195" s="57" t="s">
        <v>45</v>
      </c>
      <c r="V195" s="48"/>
      <c r="W195" s="215">
        <f>V195*K195</f>
        <v>0</v>
      </c>
      <c r="X195" s="215">
        <v>0</v>
      </c>
      <c r="Y195" s="215">
        <f>X195*K195</f>
        <v>0</v>
      </c>
      <c r="Z195" s="215">
        <v>0.063</v>
      </c>
      <c r="AA195" s="216">
        <f>Z195*K195</f>
        <v>0.2079</v>
      </c>
      <c r="AR195" s="23" t="s">
        <v>153</v>
      </c>
      <c r="AT195" s="23" t="s">
        <v>149</v>
      </c>
      <c r="AU195" s="23" t="s">
        <v>101</v>
      </c>
      <c r="AY195" s="23" t="s">
        <v>148</v>
      </c>
      <c r="BE195" s="132">
        <f>IF(U195="základní",N195,0)</f>
        <v>0</v>
      </c>
      <c r="BF195" s="132">
        <f>IF(U195="snížená",N195,0)</f>
        <v>0</v>
      </c>
      <c r="BG195" s="132">
        <f>IF(U195="zákl. přenesená",N195,0)</f>
        <v>0</v>
      </c>
      <c r="BH195" s="132">
        <f>IF(U195="sníž. přenesená",N195,0)</f>
        <v>0</v>
      </c>
      <c r="BI195" s="132">
        <f>IF(U195="nulová",N195,0)</f>
        <v>0</v>
      </c>
      <c r="BJ195" s="23" t="s">
        <v>85</v>
      </c>
      <c r="BK195" s="132">
        <f>ROUND(L195*K195,2)</f>
        <v>0</v>
      </c>
      <c r="BL195" s="23" t="s">
        <v>153</v>
      </c>
      <c r="BM195" s="23" t="s">
        <v>298</v>
      </c>
    </row>
    <row r="196" s="10" customFormat="1" ht="16.5" customHeight="1">
      <c r="B196" s="217"/>
      <c r="C196" s="218"/>
      <c r="D196" s="218"/>
      <c r="E196" s="219" t="s">
        <v>5</v>
      </c>
      <c r="F196" s="220" t="s">
        <v>299</v>
      </c>
      <c r="G196" s="221"/>
      <c r="H196" s="221"/>
      <c r="I196" s="221"/>
      <c r="J196" s="218"/>
      <c r="K196" s="222">
        <v>3.2999999999999998</v>
      </c>
      <c r="L196" s="218"/>
      <c r="M196" s="218"/>
      <c r="N196" s="218"/>
      <c r="O196" s="218"/>
      <c r="P196" s="218"/>
      <c r="Q196" s="218"/>
      <c r="R196" s="223"/>
      <c r="T196" s="224"/>
      <c r="U196" s="218"/>
      <c r="V196" s="218"/>
      <c r="W196" s="218"/>
      <c r="X196" s="218"/>
      <c r="Y196" s="218"/>
      <c r="Z196" s="218"/>
      <c r="AA196" s="225"/>
      <c r="AT196" s="226" t="s">
        <v>156</v>
      </c>
      <c r="AU196" s="226" t="s">
        <v>101</v>
      </c>
      <c r="AV196" s="10" t="s">
        <v>101</v>
      </c>
      <c r="AW196" s="10" t="s">
        <v>37</v>
      </c>
      <c r="AX196" s="10" t="s">
        <v>85</v>
      </c>
      <c r="AY196" s="226" t="s">
        <v>148</v>
      </c>
    </row>
    <row r="197" s="1" customFormat="1" ht="38.25" customHeight="1">
      <c r="B197" s="171"/>
      <c r="C197" s="207" t="s">
        <v>300</v>
      </c>
      <c r="D197" s="207" t="s">
        <v>149</v>
      </c>
      <c r="E197" s="208" t="s">
        <v>301</v>
      </c>
      <c r="F197" s="209" t="s">
        <v>302</v>
      </c>
      <c r="G197" s="209"/>
      <c r="H197" s="209"/>
      <c r="I197" s="209"/>
      <c r="J197" s="210" t="s">
        <v>192</v>
      </c>
      <c r="K197" s="211">
        <v>45</v>
      </c>
      <c r="L197" s="212">
        <v>0</v>
      </c>
      <c r="M197" s="212"/>
      <c r="N197" s="213">
        <f>ROUND(L197*K197,2)</f>
        <v>0</v>
      </c>
      <c r="O197" s="213"/>
      <c r="P197" s="213"/>
      <c r="Q197" s="213"/>
      <c r="R197" s="175"/>
      <c r="T197" s="214" t="s">
        <v>5</v>
      </c>
      <c r="U197" s="57" t="s">
        <v>45</v>
      </c>
      <c r="V197" s="48"/>
      <c r="W197" s="215">
        <f>V197*K197</f>
        <v>0</v>
      </c>
      <c r="X197" s="215">
        <v>0</v>
      </c>
      <c r="Y197" s="215">
        <f>X197*K197</f>
        <v>0</v>
      </c>
      <c r="Z197" s="215">
        <v>0.058999999999999997</v>
      </c>
      <c r="AA197" s="216">
        <f>Z197*K197</f>
        <v>2.6549999999999998</v>
      </c>
      <c r="AR197" s="23" t="s">
        <v>153</v>
      </c>
      <c r="AT197" s="23" t="s">
        <v>149</v>
      </c>
      <c r="AU197" s="23" t="s">
        <v>101</v>
      </c>
      <c r="AY197" s="23" t="s">
        <v>148</v>
      </c>
      <c r="BE197" s="132">
        <f>IF(U197="základní",N197,0)</f>
        <v>0</v>
      </c>
      <c r="BF197" s="132">
        <f>IF(U197="snížená",N197,0)</f>
        <v>0</v>
      </c>
      <c r="BG197" s="132">
        <f>IF(U197="zákl. přenesená",N197,0)</f>
        <v>0</v>
      </c>
      <c r="BH197" s="132">
        <f>IF(U197="sníž. přenesená",N197,0)</f>
        <v>0</v>
      </c>
      <c r="BI197" s="132">
        <f>IF(U197="nulová",N197,0)</f>
        <v>0</v>
      </c>
      <c r="BJ197" s="23" t="s">
        <v>85</v>
      </c>
      <c r="BK197" s="132">
        <f>ROUND(L197*K197,2)</f>
        <v>0</v>
      </c>
      <c r="BL197" s="23" t="s">
        <v>153</v>
      </c>
      <c r="BM197" s="23" t="s">
        <v>303</v>
      </c>
    </row>
    <row r="198" s="10" customFormat="1" ht="16.5" customHeight="1">
      <c r="B198" s="217"/>
      <c r="C198" s="218"/>
      <c r="D198" s="218"/>
      <c r="E198" s="219" t="s">
        <v>5</v>
      </c>
      <c r="F198" s="220" t="s">
        <v>259</v>
      </c>
      <c r="G198" s="221"/>
      <c r="H198" s="221"/>
      <c r="I198" s="221"/>
      <c r="J198" s="218"/>
      <c r="K198" s="222">
        <v>45</v>
      </c>
      <c r="L198" s="218"/>
      <c r="M198" s="218"/>
      <c r="N198" s="218"/>
      <c r="O198" s="218"/>
      <c r="P198" s="218"/>
      <c r="Q198" s="218"/>
      <c r="R198" s="223"/>
      <c r="T198" s="224"/>
      <c r="U198" s="218"/>
      <c r="V198" s="218"/>
      <c r="W198" s="218"/>
      <c r="X198" s="218"/>
      <c r="Y198" s="218"/>
      <c r="Z198" s="218"/>
      <c r="AA198" s="225"/>
      <c r="AT198" s="226" t="s">
        <v>156</v>
      </c>
      <c r="AU198" s="226" t="s">
        <v>101</v>
      </c>
      <c r="AV198" s="10" t="s">
        <v>101</v>
      </c>
      <c r="AW198" s="10" t="s">
        <v>37</v>
      </c>
      <c r="AX198" s="10" t="s">
        <v>85</v>
      </c>
      <c r="AY198" s="226" t="s">
        <v>148</v>
      </c>
    </row>
    <row r="199" s="9" customFormat="1" ht="29.88" customHeight="1">
      <c r="B199" s="193"/>
      <c r="C199" s="194"/>
      <c r="D199" s="204" t="s">
        <v>117</v>
      </c>
      <c r="E199" s="204"/>
      <c r="F199" s="204"/>
      <c r="G199" s="204"/>
      <c r="H199" s="204"/>
      <c r="I199" s="204"/>
      <c r="J199" s="204"/>
      <c r="K199" s="204"/>
      <c r="L199" s="204"/>
      <c r="M199" s="204"/>
      <c r="N199" s="205">
        <f>BK199</f>
        <v>0</v>
      </c>
      <c r="O199" s="206"/>
      <c r="P199" s="206"/>
      <c r="Q199" s="206"/>
      <c r="R199" s="197"/>
      <c r="T199" s="198"/>
      <c r="U199" s="194"/>
      <c r="V199" s="194"/>
      <c r="W199" s="199">
        <f>SUM(W200:W203)</f>
        <v>0</v>
      </c>
      <c r="X199" s="194"/>
      <c r="Y199" s="199">
        <f>SUM(Y200:Y203)</f>
        <v>0</v>
      </c>
      <c r="Z199" s="194"/>
      <c r="AA199" s="200">
        <f>SUM(AA200:AA203)</f>
        <v>0</v>
      </c>
      <c r="AR199" s="201" t="s">
        <v>85</v>
      </c>
      <c r="AT199" s="202" t="s">
        <v>79</v>
      </c>
      <c r="AU199" s="202" t="s">
        <v>85</v>
      </c>
      <c r="AY199" s="201" t="s">
        <v>148</v>
      </c>
      <c r="BK199" s="203">
        <f>SUM(BK200:BK203)</f>
        <v>0</v>
      </c>
    </row>
    <row r="200" s="1" customFormat="1" ht="25.5" customHeight="1">
      <c r="B200" s="171"/>
      <c r="C200" s="207" t="s">
        <v>304</v>
      </c>
      <c r="D200" s="207" t="s">
        <v>149</v>
      </c>
      <c r="E200" s="208" t="s">
        <v>305</v>
      </c>
      <c r="F200" s="209" t="s">
        <v>306</v>
      </c>
      <c r="G200" s="209"/>
      <c r="H200" s="209"/>
      <c r="I200" s="209"/>
      <c r="J200" s="210" t="s">
        <v>175</v>
      </c>
      <c r="K200" s="211">
        <v>4.2779999999999996</v>
      </c>
      <c r="L200" s="212">
        <v>0</v>
      </c>
      <c r="M200" s="212"/>
      <c r="N200" s="213">
        <f>ROUND(L200*K200,2)</f>
        <v>0</v>
      </c>
      <c r="O200" s="213"/>
      <c r="P200" s="213"/>
      <c r="Q200" s="213"/>
      <c r="R200" s="175"/>
      <c r="T200" s="214" t="s">
        <v>5</v>
      </c>
      <c r="U200" s="57" t="s">
        <v>45</v>
      </c>
      <c r="V200" s="48"/>
      <c r="W200" s="215">
        <f>V200*K200</f>
        <v>0</v>
      </c>
      <c r="X200" s="215">
        <v>0</v>
      </c>
      <c r="Y200" s="215">
        <f>X200*K200</f>
        <v>0</v>
      </c>
      <c r="Z200" s="215">
        <v>0</v>
      </c>
      <c r="AA200" s="216">
        <f>Z200*K200</f>
        <v>0</v>
      </c>
      <c r="AR200" s="23" t="s">
        <v>153</v>
      </c>
      <c r="AT200" s="23" t="s">
        <v>149</v>
      </c>
      <c r="AU200" s="23" t="s">
        <v>101</v>
      </c>
      <c r="AY200" s="23" t="s">
        <v>148</v>
      </c>
      <c r="BE200" s="132">
        <f>IF(U200="základní",N200,0)</f>
        <v>0</v>
      </c>
      <c r="BF200" s="132">
        <f>IF(U200="snížená",N200,0)</f>
        <v>0</v>
      </c>
      <c r="BG200" s="132">
        <f>IF(U200="zákl. přenesená",N200,0)</f>
        <v>0</v>
      </c>
      <c r="BH200" s="132">
        <f>IF(U200="sníž. přenesená",N200,0)</f>
        <v>0</v>
      </c>
      <c r="BI200" s="132">
        <f>IF(U200="nulová",N200,0)</f>
        <v>0</v>
      </c>
      <c r="BJ200" s="23" t="s">
        <v>85</v>
      </c>
      <c r="BK200" s="132">
        <f>ROUND(L200*K200,2)</f>
        <v>0</v>
      </c>
      <c r="BL200" s="23" t="s">
        <v>153</v>
      </c>
      <c r="BM200" s="23" t="s">
        <v>307</v>
      </c>
    </row>
    <row r="201" s="1" customFormat="1" ht="24" customHeight="1">
      <c r="B201" s="47"/>
      <c r="C201" s="48"/>
      <c r="D201" s="48"/>
      <c r="E201" s="48"/>
      <c r="F201" s="227" t="s">
        <v>169</v>
      </c>
      <c r="G201" s="68"/>
      <c r="H201" s="68"/>
      <c r="I201" s="68"/>
      <c r="J201" s="48"/>
      <c r="K201" s="48"/>
      <c r="L201" s="48"/>
      <c r="M201" s="48"/>
      <c r="N201" s="48"/>
      <c r="O201" s="48"/>
      <c r="P201" s="48"/>
      <c r="Q201" s="48"/>
      <c r="R201" s="49"/>
      <c r="T201" s="228"/>
      <c r="U201" s="48"/>
      <c r="V201" s="48"/>
      <c r="W201" s="48"/>
      <c r="X201" s="48"/>
      <c r="Y201" s="48"/>
      <c r="Z201" s="48"/>
      <c r="AA201" s="95"/>
      <c r="AT201" s="23" t="s">
        <v>170</v>
      </c>
      <c r="AU201" s="23" t="s">
        <v>101</v>
      </c>
    </row>
    <row r="202" s="1" customFormat="1" ht="38.25" customHeight="1">
      <c r="B202" s="171"/>
      <c r="C202" s="207" t="s">
        <v>308</v>
      </c>
      <c r="D202" s="207" t="s">
        <v>149</v>
      </c>
      <c r="E202" s="208" t="s">
        <v>309</v>
      </c>
      <c r="F202" s="209" t="s">
        <v>310</v>
      </c>
      <c r="G202" s="209"/>
      <c r="H202" s="209"/>
      <c r="I202" s="209"/>
      <c r="J202" s="210" t="s">
        <v>175</v>
      </c>
      <c r="K202" s="211">
        <v>4.0700000000000003</v>
      </c>
      <c r="L202" s="212">
        <v>0</v>
      </c>
      <c r="M202" s="212"/>
      <c r="N202" s="213">
        <f>ROUND(L202*K202,2)</f>
        <v>0</v>
      </c>
      <c r="O202" s="213"/>
      <c r="P202" s="213"/>
      <c r="Q202" s="213"/>
      <c r="R202" s="175"/>
      <c r="T202" s="214" t="s">
        <v>5</v>
      </c>
      <c r="U202" s="57" t="s">
        <v>45</v>
      </c>
      <c r="V202" s="48"/>
      <c r="W202" s="215">
        <f>V202*K202</f>
        <v>0</v>
      </c>
      <c r="X202" s="215">
        <v>0</v>
      </c>
      <c r="Y202" s="215">
        <f>X202*K202</f>
        <v>0</v>
      </c>
      <c r="Z202" s="215">
        <v>0</v>
      </c>
      <c r="AA202" s="216">
        <f>Z202*K202</f>
        <v>0</v>
      </c>
      <c r="AR202" s="23" t="s">
        <v>153</v>
      </c>
      <c r="AT202" s="23" t="s">
        <v>149</v>
      </c>
      <c r="AU202" s="23" t="s">
        <v>101</v>
      </c>
      <c r="AY202" s="23" t="s">
        <v>148</v>
      </c>
      <c r="BE202" s="132">
        <f>IF(U202="základní",N202,0)</f>
        <v>0</v>
      </c>
      <c r="BF202" s="132">
        <f>IF(U202="snížená",N202,0)</f>
        <v>0</v>
      </c>
      <c r="BG202" s="132">
        <f>IF(U202="zákl. přenesená",N202,0)</f>
        <v>0</v>
      </c>
      <c r="BH202" s="132">
        <f>IF(U202="sníž. přenesená",N202,0)</f>
        <v>0</v>
      </c>
      <c r="BI202" s="132">
        <f>IF(U202="nulová",N202,0)</f>
        <v>0</v>
      </c>
      <c r="BJ202" s="23" t="s">
        <v>85</v>
      </c>
      <c r="BK202" s="132">
        <f>ROUND(L202*K202,2)</f>
        <v>0</v>
      </c>
      <c r="BL202" s="23" t="s">
        <v>153</v>
      </c>
      <c r="BM202" s="23" t="s">
        <v>311</v>
      </c>
    </row>
    <row r="203" s="10" customFormat="1" ht="16.5" customHeight="1">
      <c r="B203" s="217"/>
      <c r="C203" s="218"/>
      <c r="D203" s="218"/>
      <c r="E203" s="219" t="s">
        <v>5</v>
      </c>
      <c r="F203" s="220" t="s">
        <v>312</v>
      </c>
      <c r="G203" s="221"/>
      <c r="H203" s="221"/>
      <c r="I203" s="221"/>
      <c r="J203" s="218"/>
      <c r="K203" s="222">
        <v>4.0700000000000003</v>
      </c>
      <c r="L203" s="218"/>
      <c r="M203" s="218"/>
      <c r="N203" s="218"/>
      <c r="O203" s="218"/>
      <c r="P203" s="218"/>
      <c r="Q203" s="218"/>
      <c r="R203" s="223"/>
      <c r="T203" s="224"/>
      <c r="U203" s="218"/>
      <c r="V203" s="218"/>
      <c r="W203" s="218"/>
      <c r="X203" s="218"/>
      <c r="Y203" s="218"/>
      <c r="Z203" s="218"/>
      <c r="AA203" s="225"/>
      <c r="AT203" s="226" t="s">
        <v>156</v>
      </c>
      <c r="AU203" s="226" t="s">
        <v>101</v>
      </c>
      <c r="AV203" s="10" t="s">
        <v>101</v>
      </c>
      <c r="AW203" s="10" t="s">
        <v>37</v>
      </c>
      <c r="AX203" s="10" t="s">
        <v>85</v>
      </c>
      <c r="AY203" s="226" t="s">
        <v>148</v>
      </c>
    </row>
    <row r="204" s="9" customFormat="1" ht="29.88" customHeight="1">
      <c r="B204" s="193"/>
      <c r="C204" s="194"/>
      <c r="D204" s="204" t="s">
        <v>118</v>
      </c>
      <c r="E204" s="204"/>
      <c r="F204" s="204"/>
      <c r="G204" s="204"/>
      <c r="H204" s="204"/>
      <c r="I204" s="204"/>
      <c r="J204" s="204"/>
      <c r="K204" s="204"/>
      <c r="L204" s="204"/>
      <c r="M204" s="204"/>
      <c r="N204" s="205">
        <f>BK204</f>
        <v>0</v>
      </c>
      <c r="O204" s="206"/>
      <c r="P204" s="206"/>
      <c r="Q204" s="206"/>
      <c r="R204" s="197"/>
      <c r="T204" s="198"/>
      <c r="U204" s="194"/>
      <c r="V204" s="194"/>
      <c r="W204" s="199">
        <f>W205</f>
        <v>0</v>
      </c>
      <c r="X204" s="194"/>
      <c r="Y204" s="199">
        <f>Y205</f>
        <v>0</v>
      </c>
      <c r="Z204" s="194"/>
      <c r="AA204" s="200">
        <f>AA205</f>
        <v>0</v>
      </c>
      <c r="AR204" s="201" t="s">
        <v>85</v>
      </c>
      <c r="AT204" s="202" t="s">
        <v>79</v>
      </c>
      <c r="AU204" s="202" t="s">
        <v>85</v>
      </c>
      <c r="AY204" s="201" t="s">
        <v>148</v>
      </c>
      <c r="BK204" s="203">
        <f>BK205</f>
        <v>0</v>
      </c>
    </row>
    <row r="205" s="1" customFormat="1" ht="25.5" customHeight="1">
      <c r="B205" s="171"/>
      <c r="C205" s="207" t="s">
        <v>313</v>
      </c>
      <c r="D205" s="207" t="s">
        <v>149</v>
      </c>
      <c r="E205" s="208" t="s">
        <v>314</v>
      </c>
      <c r="F205" s="209" t="s">
        <v>315</v>
      </c>
      <c r="G205" s="209"/>
      <c r="H205" s="209"/>
      <c r="I205" s="209"/>
      <c r="J205" s="210" t="s">
        <v>175</v>
      </c>
      <c r="K205" s="211">
        <v>38.655999999999999</v>
      </c>
      <c r="L205" s="212">
        <v>0</v>
      </c>
      <c r="M205" s="212"/>
      <c r="N205" s="213">
        <f>ROUND(L205*K205,2)</f>
        <v>0</v>
      </c>
      <c r="O205" s="213"/>
      <c r="P205" s="213"/>
      <c r="Q205" s="213"/>
      <c r="R205" s="175"/>
      <c r="T205" s="214" t="s">
        <v>5</v>
      </c>
      <c r="U205" s="57" t="s">
        <v>45</v>
      </c>
      <c r="V205" s="48"/>
      <c r="W205" s="215">
        <f>V205*K205</f>
        <v>0</v>
      </c>
      <c r="X205" s="215">
        <v>0</v>
      </c>
      <c r="Y205" s="215">
        <f>X205*K205</f>
        <v>0</v>
      </c>
      <c r="Z205" s="215">
        <v>0</v>
      </c>
      <c r="AA205" s="216">
        <f>Z205*K205</f>
        <v>0</v>
      </c>
      <c r="AR205" s="23" t="s">
        <v>153</v>
      </c>
      <c r="AT205" s="23" t="s">
        <v>149</v>
      </c>
      <c r="AU205" s="23" t="s">
        <v>101</v>
      </c>
      <c r="AY205" s="23" t="s">
        <v>148</v>
      </c>
      <c r="BE205" s="132">
        <f>IF(U205="základní",N205,0)</f>
        <v>0</v>
      </c>
      <c r="BF205" s="132">
        <f>IF(U205="snížená",N205,0)</f>
        <v>0</v>
      </c>
      <c r="BG205" s="132">
        <f>IF(U205="zákl. přenesená",N205,0)</f>
        <v>0</v>
      </c>
      <c r="BH205" s="132">
        <f>IF(U205="sníž. přenesená",N205,0)</f>
        <v>0</v>
      </c>
      <c r="BI205" s="132">
        <f>IF(U205="nulová",N205,0)</f>
        <v>0</v>
      </c>
      <c r="BJ205" s="23" t="s">
        <v>85</v>
      </c>
      <c r="BK205" s="132">
        <f>ROUND(L205*K205,2)</f>
        <v>0</v>
      </c>
      <c r="BL205" s="23" t="s">
        <v>153</v>
      </c>
      <c r="BM205" s="23" t="s">
        <v>316</v>
      </c>
    </row>
    <row r="206" s="9" customFormat="1" ht="37.44001" customHeight="1">
      <c r="B206" s="193"/>
      <c r="C206" s="194"/>
      <c r="D206" s="195" t="s">
        <v>119</v>
      </c>
      <c r="E206" s="195"/>
      <c r="F206" s="195"/>
      <c r="G206" s="195"/>
      <c r="H206" s="195"/>
      <c r="I206" s="195"/>
      <c r="J206" s="195"/>
      <c r="K206" s="195"/>
      <c r="L206" s="195"/>
      <c r="M206" s="195"/>
      <c r="N206" s="257">
        <f>BK206</f>
        <v>0</v>
      </c>
      <c r="O206" s="258"/>
      <c r="P206" s="258"/>
      <c r="Q206" s="258"/>
      <c r="R206" s="197"/>
      <c r="T206" s="198"/>
      <c r="U206" s="194"/>
      <c r="V206" s="194"/>
      <c r="W206" s="199">
        <f>W207+W210+W213+W226+W247</f>
        <v>0</v>
      </c>
      <c r="X206" s="194"/>
      <c r="Y206" s="199">
        <f>Y207+Y210+Y213+Y226+Y247</f>
        <v>1.3794513799999999</v>
      </c>
      <c r="Z206" s="194"/>
      <c r="AA206" s="200">
        <f>AA207+AA210+AA213+AA226+AA247</f>
        <v>0.12852</v>
      </c>
      <c r="AR206" s="201" t="s">
        <v>101</v>
      </c>
      <c r="AT206" s="202" t="s">
        <v>79</v>
      </c>
      <c r="AU206" s="202" t="s">
        <v>80</v>
      </c>
      <c r="AY206" s="201" t="s">
        <v>148</v>
      </c>
      <c r="BK206" s="203">
        <f>BK207+BK210+BK213+BK226+BK247</f>
        <v>0</v>
      </c>
    </row>
    <row r="207" s="9" customFormat="1" ht="19.92" customHeight="1">
      <c r="B207" s="193"/>
      <c r="C207" s="194"/>
      <c r="D207" s="204" t="s">
        <v>120</v>
      </c>
      <c r="E207" s="204"/>
      <c r="F207" s="204"/>
      <c r="G207" s="204"/>
      <c r="H207" s="204"/>
      <c r="I207" s="204"/>
      <c r="J207" s="204"/>
      <c r="K207" s="204"/>
      <c r="L207" s="204"/>
      <c r="M207" s="204"/>
      <c r="N207" s="205">
        <f>BK207</f>
        <v>0</v>
      </c>
      <c r="O207" s="206"/>
      <c r="P207" s="206"/>
      <c r="Q207" s="206"/>
      <c r="R207" s="197"/>
      <c r="T207" s="198"/>
      <c r="U207" s="194"/>
      <c r="V207" s="194"/>
      <c r="W207" s="199">
        <f>SUM(W208:W209)</f>
        <v>0</v>
      </c>
      <c r="X207" s="194"/>
      <c r="Y207" s="199">
        <f>SUM(Y208:Y209)</f>
        <v>0</v>
      </c>
      <c r="Z207" s="194"/>
      <c r="AA207" s="200">
        <f>SUM(AA208:AA209)</f>
        <v>0</v>
      </c>
      <c r="AR207" s="201" t="s">
        <v>101</v>
      </c>
      <c r="AT207" s="202" t="s">
        <v>79</v>
      </c>
      <c r="AU207" s="202" t="s">
        <v>85</v>
      </c>
      <c r="AY207" s="201" t="s">
        <v>148</v>
      </c>
      <c r="BK207" s="203">
        <f>SUM(BK208:BK209)</f>
        <v>0</v>
      </c>
    </row>
    <row r="208" s="1" customFormat="1" ht="25.5" customHeight="1">
      <c r="B208" s="171"/>
      <c r="C208" s="207" t="s">
        <v>317</v>
      </c>
      <c r="D208" s="207" t="s">
        <v>149</v>
      </c>
      <c r="E208" s="208" t="s">
        <v>318</v>
      </c>
      <c r="F208" s="209" t="s">
        <v>319</v>
      </c>
      <c r="G208" s="209"/>
      <c r="H208" s="209"/>
      <c r="I208" s="209"/>
      <c r="J208" s="210" t="s">
        <v>320</v>
      </c>
      <c r="K208" s="211">
        <v>1</v>
      </c>
      <c r="L208" s="212">
        <v>0</v>
      </c>
      <c r="M208" s="212"/>
      <c r="N208" s="213">
        <f>ROUND(L208*K208,2)</f>
        <v>0</v>
      </c>
      <c r="O208" s="213"/>
      <c r="P208" s="213"/>
      <c r="Q208" s="213"/>
      <c r="R208" s="175"/>
      <c r="T208" s="214" t="s">
        <v>5</v>
      </c>
      <c r="U208" s="57" t="s">
        <v>45</v>
      </c>
      <c r="V208" s="48"/>
      <c r="W208" s="215">
        <f>V208*K208</f>
        <v>0</v>
      </c>
      <c r="X208" s="215">
        <v>0</v>
      </c>
      <c r="Y208" s="215">
        <f>X208*K208</f>
        <v>0</v>
      </c>
      <c r="Z208" s="215">
        <v>0</v>
      </c>
      <c r="AA208" s="216">
        <f>Z208*K208</f>
        <v>0</v>
      </c>
      <c r="AR208" s="23" t="s">
        <v>234</v>
      </c>
      <c r="AT208" s="23" t="s">
        <v>149</v>
      </c>
      <c r="AU208" s="23" t="s">
        <v>101</v>
      </c>
      <c r="AY208" s="23" t="s">
        <v>148</v>
      </c>
      <c r="BE208" s="132">
        <f>IF(U208="základní",N208,0)</f>
        <v>0</v>
      </c>
      <c r="BF208" s="132">
        <f>IF(U208="snížená",N208,0)</f>
        <v>0</v>
      </c>
      <c r="BG208" s="132">
        <f>IF(U208="zákl. přenesená",N208,0)</f>
        <v>0</v>
      </c>
      <c r="BH208" s="132">
        <f>IF(U208="sníž. přenesená",N208,0)</f>
        <v>0</v>
      </c>
      <c r="BI208" s="132">
        <f>IF(U208="nulová",N208,0)</f>
        <v>0</v>
      </c>
      <c r="BJ208" s="23" t="s">
        <v>85</v>
      </c>
      <c r="BK208" s="132">
        <f>ROUND(L208*K208,2)</f>
        <v>0</v>
      </c>
      <c r="BL208" s="23" t="s">
        <v>234</v>
      </c>
      <c r="BM208" s="23" t="s">
        <v>321</v>
      </c>
    </row>
    <row r="209" s="1" customFormat="1" ht="84" customHeight="1">
      <c r="B209" s="47"/>
      <c r="C209" s="48"/>
      <c r="D209" s="48"/>
      <c r="E209" s="48"/>
      <c r="F209" s="227" t="s">
        <v>322</v>
      </c>
      <c r="G209" s="68"/>
      <c r="H209" s="68"/>
      <c r="I209" s="68"/>
      <c r="J209" s="48"/>
      <c r="K209" s="48"/>
      <c r="L209" s="48"/>
      <c r="M209" s="48"/>
      <c r="N209" s="48"/>
      <c r="O209" s="48"/>
      <c r="P209" s="48"/>
      <c r="Q209" s="48"/>
      <c r="R209" s="49"/>
      <c r="T209" s="228"/>
      <c r="U209" s="48"/>
      <c r="V209" s="48"/>
      <c r="W209" s="48"/>
      <c r="X209" s="48"/>
      <c r="Y209" s="48"/>
      <c r="Z209" s="48"/>
      <c r="AA209" s="95"/>
      <c r="AT209" s="23" t="s">
        <v>170</v>
      </c>
      <c r="AU209" s="23" t="s">
        <v>101</v>
      </c>
    </row>
    <row r="210" s="9" customFormat="1" ht="29.88" customHeight="1">
      <c r="B210" s="193"/>
      <c r="C210" s="194"/>
      <c r="D210" s="204" t="s">
        <v>121</v>
      </c>
      <c r="E210" s="204"/>
      <c r="F210" s="204"/>
      <c r="G210" s="204"/>
      <c r="H210" s="204"/>
      <c r="I210" s="204"/>
      <c r="J210" s="204"/>
      <c r="K210" s="204"/>
      <c r="L210" s="204"/>
      <c r="M210" s="204"/>
      <c r="N210" s="205">
        <f>BK210</f>
        <v>0</v>
      </c>
      <c r="O210" s="206"/>
      <c r="P210" s="206"/>
      <c r="Q210" s="206"/>
      <c r="R210" s="197"/>
      <c r="T210" s="198"/>
      <c r="U210" s="194"/>
      <c r="V210" s="194"/>
      <c r="W210" s="199">
        <f>SUM(W211:W212)</f>
        <v>0</v>
      </c>
      <c r="X210" s="194"/>
      <c r="Y210" s="199">
        <f>SUM(Y211:Y212)</f>
        <v>0</v>
      </c>
      <c r="Z210" s="194"/>
      <c r="AA210" s="200">
        <f>SUM(AA211:AA212)</f>
        <v>0.0070000000000000001</v>
      </c>
      <c r="AR210" s="201" t="s">
        <v>101</v>
      </c>
      <c r="AT210" s="202" t="s">
        <v>79</v>
      </c>
      <c r="AU210" s="202" t="s">
        <v>85</v>
      </c>
      <c r="AY210" s="201" t="s">
        <v>148</v>
      </c>
      <c r="BK210" s="203">
        <f>SUM(BK211:BK212)</f>
        <v>0</v>
      </c>
    </row>
    <row r="211" s="1" customFormat="1" ht="25.5" customHeight="1">
      <c r="B211" s="171"/>
      <c r="C211" s="207" t="s">
        <v>323</v>
      </c>
      <c r="D211" s="207" t="s">
        <v>149</v>
      </c>
      <c r="E211" s="208" t="s">
        <v>324</v>
      </c>
      <c r="F211" s="209" t="s">
        <v>325</v>
      </c>
      <c r="G211" s="209"/>
      <c r="H211" s="209"/>
      <c r="I211" s="209"/>
      <c r="J211" s="210" t="s">
        <v>320</v>
      </c>
      <c r="K211" s="211">
        <v>1</v>
      </c>
      <c r="L211" s="212">
        <v>0</v>
      </c>
      <c r="M211" s="212"/>
      <c r="N211" s="213">
        <f>ROUND(L211*K211,2)</f>
        <v>0</v>
      </c>
      <c r="O211" s="213"/>
      <c r="P211" s="213"/>
      <c r="Q211" s="213"/>
      <c r="R211" s="175"/>
      <c r="T211" s="214" t="s">
        <v>5</v>
      </c>
      <c r="U211" s="57" t="s">
        <v>45</v>
      </c>
      <c r="V211" s="48"/>
      <c r="W211" s="215">
        <f>V211*K211</f>
        <v>0</v>
      </c>
      <c r="X211" s="215">
        <v>0</v>
      </c>
      <c r="Y211" s="215">
        <f>X211*K211</f>
        <v>0</v>
      </c>
      <c r="Z211" s="215">
        <v>0.0070000000000000001</v>
      </c>
      <c r="AA211" s="216">
        <f>Z211*K211</f>
        <v>0.0070000000000000001</v>
      </c>
      <c r="AR211" s="23" t="s">
        <v>234</v>
      </c>
      <c r="AT211" s="23" t="s">
        <v>149</v>
      </c>
      <c r="AU211" s="23" t="s">
        <v>101</v>
      </c>
      <c r="AY211" s="23" t="s">
        <v>148</v>
      </c>
      <c r="BE211" s="132">
        <f>IF(U211="základní",N211,0)</f>
        <v>0</v>
      </c>
      <c r="BF211" s="132">
        <f>IF(U211="snížená",N211,0)</f>
        <v>0</v>
      </c>
      <c r="BG211" s="132">
        <f>IF(U211="zákl. přenesená",N211,0)</f>
        <v>0</v>
      </c>
      <c r="BH211" s="132">
        <f>IF(U211="sníž. přenesená",N211,0)</f>
        <v>0</v>
      </c>
      <c r="BI211" s="132">
        <f>IF(U211="nulová",N211,0)</f>
        <v>0</v>
      </c>
      <c r="BJ211" s="23" t="s">
        <v>85</v>
      </c>
      <c r="BK211" s="132">
        <f>ROUND(L211*K211,2)</f>
        <v>0</v>
      </c>
      <c r="BL211" s="23" t="s">
        <v>234</v>
      </c>
      <c r="BM211" s="23" t="s">
        <v>326</v>
      </c>
    </row>
    <row r="212" s="1" customFormat="1" ht="48" customHeight="1">
      <c r="B212" s="47"/>
      <c r="C212" s="48"/>
      <c r="D212" s="48"/>
      <c r="E212" s="48"/>
      <c r="F212" s="227" t="s">
        <v>327</v>
      </c>
      <c r="G212" s="68"/>
      <c r="H212" s="68"/>
      <c r="I212" s="68"/>
      <c r="J212" s="48"/>
      <c r="K212" s="48"/>
      <c r="L212" s="48"/>
      <c r="M212" s="48"/>
      <c r="N212" s="48"/>
      <c r="O212" s="48"/>
      <c r="P212" s="48"/>
      <c r="Q212" s="48"/>
      <c r="R212" s="49"/>
      <c r="T212" s="228"/>
      <c r="U212" s="48"/>
      <c r="V212" s="48"/>
      <c r="W212" s="48"/>
      <c r="X212" s="48"/>
      <c r="Y212" s="48"/>
      <c r="Z212" s="48"/>
      <c r="AA212" s="95"/>
      <c r="AT212" s="23" t="s">
        <v>170</v>
      </c>
      <c r="AU212" s="23" t="s">
        <v>101</v>
      </c>
    </row>
    <row r="213" s="9" customFormat="1" ht="29.88" customHeight="1">
      <c r="B213" s="193"/>
      <c r="C213" s="194"/>
      <c r="D213" s="204" t="s">
        <v>122</v>
      </c>
      <c r="E213" s="204"/>
      <c r="F213" s="204"/>
      <c r="G213" s="204"/>
      <c r="H213" s="204"/>
      <c r="I213" s="204"/>
      <c r="J213" s="204"/>
      <c r="K213" s="204"/>
      <c r="L213" s="204"/>
      <c r="M213" s="204"/>
      <c r="N213" s="205">
        <f>BK213</f>
        <v>0</v>
      </c>
      <c r="O213" s="206"/>
      <c r="P213" s="206"/>
      <c r="Q213" s="206"/>
      <c r="R213" s="197"/>
      <c r="T213" s="198"/>
      <c r="U213" s="194"/>
      <c r="V213" s="194"/>
      <c r="W213" s="199">
        <f>SUM(W214:W225)</f>
        <v>0</v>
      </c>
      <c r="X213" s="194"/>
      <c r="Y213" s="199">
        <f>SUM(Y214:Y225)</f>
        <v>0.160442</v>
      </c>
      <c r="Z213" s="194"/>
      <c r="AA213" s="200">
        <f>SUM(AA214:AA225)</f>
        <v>0</v>
      </c>
      <c r="AR213" s="201" t="s">
        <v>101</v>
      </c>
      <c r="AT213" s="202" t="s">
        <v>79</v>
      </c>
      <c r="AU213" s="202" t="s">
        <v>85</v>
      </c>
      <c r="AY213" s="201" t="s">
        <v>148</v>
      </c>
      <c r="BK213" s="203">
        <f>SUM(BK214:BK225)</f>
        <v>0</v>
      </c>
    </row>
    <row r="214" s="1" customFormat="1" ht="25.5" customHeight="1">
      <c r="B214" s="171"/>
      <c r="C214" s="207" t="s">
        <v>328</v>
      </c>
      <c r="D214" s="207" t="s">
        <v>149</v>
      </c>
      <c r="E214" s="208" t="s">
        <v>329</v>
      </c>
      <c r="F214" s="209" t="s">
        <v>330</v>
      </c>
      <c r="G214" s="209"/>
      <c r="H214" s="209"/>
      <c r="I214" s="209"/>
      <c r="J214" s="210" t="s">
        <v>273</v>
      </c>
      <c r="K214" s="211">
        <v>14.6</v>
      </c>
      <c r="L214" s="212">
        <v>0</v>
      </c>
      <c r="M214" s="212"/>
      <c r="N214" s="213">
        <f>ROUND(L214*K214,2)</f>
        <v>0</v>
      </c>
      <c r="O214" s="213"/>
      <c r="P214" s="213"/>
      <c r="Q214" s="213"/>
      <c r="R214" s="175"/>
      <c r="T214" s="214" t="s">
        <v>5</v>
      </c>
      <c r="U214" s="57" t="s">
        <v>45</v>
      </c>
      <c r="V214" s="48"/>
      <c r="W214" s="215">
        <f>V214*K214</f>
        <v>0</v>
      </c>
      <c r="X214" s="215">
        <v>0.00174</v>
      </c>
      <c r="Y214" s="215">
        <f>X214*K214</f>
        <v>0.025403999999999999</v>
      </c>
      <c r="Z214" s="215">
        <v>0</v>
      </c>
      <c r="AA214" s="216">
        <f>Z214*K214</f>
        <v>0</v>
      </c>
      <c r="AR214" s="23" t="s">
        <v>234</v>
      </c>
      <c r="AT214" s="23" t="s">
        <v>149</v>
      </c>
      <c r="AU214" s="23" t="s">
        <v>101</v>
      </c>
      <c r="AY214" s="23" t="s">
        <v>148</v>
      </c>
      <c r="BE214" s="132">
        <f>IF(U214="základní",N214,0)</f>
        <v>0</v>
      </c>
      <c r="BF214" s="132">
        <f>IF(U214="snížená",N214,0)</f>
        <v>0</v>
      </c>
      <c r="BG214" s="132">
        <f>IF(U214="zákl. přenesená",N214,0)</f>
        <v>0</v>
      </c>
      <c r="BH214" s="132">
        <f>IF(U214="sníž. přenesená",N214,0)</f>
        <v>0</v>
      </c>
      <c r="BI214" s="132">
        <f>IF(U214="nulová",N214,0)</f>
        <v>0</v>
      </c>
      <c r="BJ214" s="23" t="s">
        <v>85</v>
      </c>
      <c r="BK214" s="132">
        <f>ROUND(L214*K214,2)</f>
        <v>0</v>
      </c>
      <c r="BL214" s="23" t="s">
        <v>234</v>
      </c>
      <c r="BM214" s="23" t="s">
        <v>331</v>
      </c>
    </row>
    <row r="215" s="10" customFormat="1" ht="16.5" customHeight="1">
      <c r="B215" s="217"/>
      <c r="C215" s="218"/>
      <c r="D215" s="218"/>
      <c r="E215" s="219" t="s">
        <v>5</v>
      </c>
      <c r="F215" s="220" t="s">
        <v>332</v>
      </c>
      <c r="G215" s="221"/>
      <c r="H215" s="221"/>
      <c r="I215" s="221"/>
      <c r="J215" s="218"/>
      <c r="K215" s="222">
        <v>14.6</v>
      </c>
      <c r="L215" s="218"/>
      <c r="M215" s="218"/>
      <c r="N215" s="218"/>
      <c r="O215" s="218"/>
      <c r="P215" s="218"/>
      <c r="Q215" s="218"/>
      <c r="R215" s="223"/>
      <c r="T215" s="224"/>
      <c r="U215" s="218"/>
      <c r="V215" s="218"/>
      <c r="W215" s="218"/>
      <c r="X215" s="218"/>
      <c r="Y215" s="218"/>
      <c r="Z215" s="218"/>
      <c r="AA215" s="225"/>
      <c r="AT215" s="226" t="s">
        <v>156</v>
      </c>
      <c r="AU215" s="226" t="s">
        <v>101</v>
      </c>
      <c r="AV215" s="10" t="s">
        <v>101</v>
      </c>
      <c r="AW215" s="10" t="s">
        <v>37</v>
      </c>
      <c r="AX215" s="10" t="s">
        <v>85</v>
      </c>
      <c r="AY215" s="226" t="s">
        <v>148</v>
      </c>
    </row>
    <row r="216" s="1" customFormat="1" ht="25.5" customHeight="1">
      <c r="B216" s="171"/>
      <c r="C216" s="207" t="s">
        <v>333</v>
      </c>
      <c r="D216" s="207" t="s">
        <v>149</v>
      </c>
      <c r="E216" s="208" t="s">
        <v>334</v>
      </c>
      <c r="F216" s="209" t="s">
        <v>335</v>
      </c>
      <c r="G216" s="209"/>
      <c r="H216" s="209"/>
      <c r="I216" s="209"/>
      <c r="J216" s="210" t="s">
        <v>273</v>
      </c>
      <c r="K216" s="211">
        <v>12.4</v>
      </c>
      <c r="L216" s="212">
        <v>0</v>
      </c>
      <c r="M216" s="212"/>
      <c r="N216" s="213">
        <f>ROUND(L216*K216,2)</f>
        <v>0</v>
      </c>
      <c r="O216" s="213"/>
      <c r="P216" s="213"/>
      <c r="Q216" s="213"/>
      <c r="R216" s="175"/>
      <c r="T216" s="214" t="s">
        <v>5</v>
      </c>
      <c r="U216" s="57" t="s">
        <v>45</v>
      </c>
      <c r="V216" s="48"/>
      <c r="W216" s="215">
        <f>V216*K216</f>
        <v>0</v>
      </c>
      <c r="X216" s="215">
        <v>0.0018</v>
      </c>
      <c r="Y216" s="215">
        <f>X216*K216</f>
        <v>0.02232</v>
      </c>
      <c r="Z216" s="215">
        <v>0</v>
      </c>
      <c r="AA216" s="216">
        <f>Z216*K216</f>
        <v>0</v>
      </c>
      <c r="AR216" s="23" t="s">
        <v>234</v>
      </c>
      <c r="AT216" s="23" t="s">
        <v>149</v>
      </c>
      <c r="AU216" s="23" t="s">
        <v>101</v>
      </c>
      <c r="AY216" s="23" t="s">
        <v>148</v>
      </c>
      <c r="BE216" s="132">
        <f>IF(U216="základní",N216,0)</f>
        <v>0</v>
      </c>
      <c r="BF216" s="132">
        <f>IF(U216="snížená",N216,0)</f>
        <v>0</v>
      </c>
      <c r="BG216" s="132">
        <f>IF(U216="zákl. přenesená",N216,0)</f>
        <v>0</v>
      </c>
      <c r="BH216" s="132">
        <f>IF(U216="sníž. přenesená",N216,0)</f>
        <v>0</v>
      </c>
      <c r="BI216" s="132">
        <f>IF(U216="nulová",N216,0)</f>
        <v>0</v>
      </c>
      <c r="BJ216" s="23" t="s">
        <v>85</v>
      </c>
      <c r="BK216" s="132">
        <f>ROUND(L216*K216,2)</f>
        <v>0</v>
      </c>
      <c r="BL216" s="23" t="s">
        <v>234</v>
      </c>
      <c r="BM216" s="23" t="s">
        <v>336</v>
      </c>
    </row>
    <row r="217" s="10" customFormat="1" ht="16.5" customHeight="1">
      <c r="B217" s="217"/>
      <c r="C217" s="218"/>
      <c r="D217" s="218"/>
      <c r="E217" s="219" t="s">
        <v>5</v>
      </c>
      <c r="F217" s="220" t="s">
        <v>337</v>
      </c>
      <c r="G217" s="221"/>
      <c r="H217" s="221"/>
      <c r="I217" s="221"/>
      <c r="J217" s="218"/>
      <c r="K217" s="222">
        <v>12.4</v>
      </c>
      <c r="L217" s="218"/>
      <c r="M217" s="218"/>
      <c r="N217" s="218"/>
      <c r="O217" s="218"/>
      <c r="P217" s="218"/>
      <c r="Q217" s="218"/>
      <c r="R217" s="223"/>
      <c r="T217" s="224"/>
      <c r="U217" s="218"/>
      <c r="V217" s="218"/>
      <c r="W217" s="218"/>
      <c r="X217" s="218"/>
      <c r="Y217" s="218"/>
      <c r="Z217" s="218"/>
      <c r="AA217" s="225"/>
      <c r="AT217" s="226" t="s">
        <v>156</v>
      </c>
      <c r="AU217" s="226" t="s">
        <v>101</v>
      </c>
      <c r="AV217" s="10" t="s">
        <v>101</v>
      </c>
      <c r="AW217" s="10" t="s">
        <v>37</v>
      </c>
      <c r="AX217" s="10" t="s">
        <v>85</v>
      </c>
      <c r="AY217" s="226" t="s">
        <v>148</v>
      </c>
    </row>
    <row r="218" s="1" customFormat="1" ht="25.5" customHeight="1">
      <c r="B218" s="171"/>
      <c r="C218" s="207" t="s">
        <v>338</v>
      </c>
      <c r="D218" s="207" t="s">
        <v>149</v>
      </c>
      <c r="E218" s="208" t="s">
        <v>339</v>
      </c>
      <c r="F218" s="209" t="s">
        <v>340</v>
      </c>
      <c r="G218" s="209"/>
      <c r="H218" s="209"/>
      <c r="I218" s="209"/>
      <c r="J218" s="210" t="s">
        <v>273</v>
      </c>
      <c r="K218" s="211">
        <v>12.4</v>
      </c>
      <c r="L218" s="212">
        <v>0</v>
      </c>
      <c r="M218" s="212"/>
      <c r="N218" s="213">
        <f>ROUND(L218*K218,2)</f>
        <v>0</v>
      </c>
      <c r="O218" s="213"/>
      <c r="P218" s="213"/>
      <c r="Q218" s="213"/>
      <c r="R218" s="175"/>
      <c r="T218" s="214" t="s">
        <v>5</v>
      </c>
      <c r="U218" s="57" t="s">
        <v>45</v>
      </c>
      <c r="V218" s="48"/>
      <c r="W218" s="215">
        <f>V218*K218</f>
        <v>0</v>
      </c>
      <c r="X218" s="215">
        <v>0.0032200000000000002</v>
      </c>
      <c r="Y218" s="215">
        <f>X218*K218</f>
        <v>0.039928000000000005</v>
      </c>
      <c r="Z218" s="215">
        <v>0</v>
      </c>
      <c r="AA218" s="216">
        <f>Z218*K218</f>
        <v>0</v>
      </c>
      <c r="AR218" s="23" t="s">
        <v>234</v>
      </c>
      <c r="AT218" s="23" t="s">
        <v>149</v>
      </c>
      <c r="AU218" s="23" t="s">
        <v>101</v>
      </c>
      <c r="AY218" s="23" t="s">
        <v>148</v>
      </c>
      <c r="BE218" s="132">
        <f>IF(U218="základní",N218,0)</f>
        <v>0</v>
      </c>
      <c r="BF218" s="132">
        <f>IF(U218="snížená",N218,0)</f>
        <v>0</v>
      </c>
      <c r="BG218" s="132">
        <f>IF(U218="zákl. přenesená",N218,0)</f>
        <v>0</v>
      </c>
      <c r="BH218" s="132">
        <f>IF(U218="sníž. přenesená",N218,0)</f>
        <v>0</v>
      </c>
      <c r="BI218" s="132">
        <f>IF(U218="nulová",N218,0)</f>
        <v>0</v>
      </c>
      <c r="BJ218" s="23" t="s">
        <v>85</v>
      </c>
      <c r="BK218" s="132">
        <f>ROUND(L218*K218,2)</f>
        <v>0</v>
      </c>
      <c r="BL218" s="23" t="s">
        <v>234</v>
      </c>
      <c r="BM218" s="23" t="s">
        <v>341</v>
      </c>
    </row>
    <row r="219" s="10" customFormat="1" ht="16.5" customHeight="1">
      <c r="B219" s="217"/>
      <c r="C219" s="218"/>
      <c r="D219" s="218"/>
      <c r="E219" s="219" t="s">
        <v>5</v>
      </c>
      <c r="F219" s="220" t="s">
        <v>337</v>
      </c>
      <c r="G219" s="221"/>
      <c r="H219" s="221"/>
      <c r="I219" s="221"/>
      <c r="J219" s="218"/>
      <c r="K219" s="222">
        <v>12.4</v>
      </c>
      <c r="L219" s="218"/>
      <c r="M219" s="218"/>
      <c r="N219" s="218"/>
      <c r="O219" s="218"/>
      <c r="P219" s="218"/>
      <c r="Q219" s="218"/>
      <c r="R219" s="223"/>
      <c r="T219" s="224"/>
      <c r="U219" s="218"/>
      <c r="V219" s="218"/>
      <c r="W219" s="218"/>
      <c r="X219" s="218"/>
      <c r="Y219" s="218"/>
      <c r="Z219" s="218"/>
      <c r="AA219" s="225"/>
      <c r="AT219" s="226" t="s">
        <v>156</v>
      </c>
      <c r="AU219" s="226" t="s">
        <v>101</v>
      </c>
      <c r="AV219" s="10" t="s">
        <v>101</v>
      </c>
      <c r="AW219" s="10" t="s">
        <v>37</v>
      </c>
      <c r="AX219" s="10" t="s">
        <v>85</v>
      </c>
      <c r="AY219" s="226" t="s">
        <v>148</v>
      </c>
    </row>
    <row r="220" s="1" customFormat="1" ht="25.5" customHeight="1">
      <c r="B220" s="171"/>
      <c r="C220" s="207" t="s">
        <v>342</v>
      </c>
      <c r="D220" s="207" t="s">
        <v>149</v>
      </c>
      <c r="E220" s="208" t="s">
        <v>343</v>
      </c>
      <c r="F220" s="209" t="s">
        <v>344</v>
      </c>
      <c r="G220" s="209"/>
      <c r="H220" s="209"/>
      <c r="I220" s="209"/>
      <c r="J220" s="210" t="s">
        <v>273</v>
      </c>
      <c r="K220" s="211">
        <v>14.5</v>
      </c>
      <c r="L220" s="212">
        <v>0</v>
      </c>
      <c r="M220" s="212"/>
      <c r="N220" s="213">
        <f>ROUND(L220*K220,2)</f>
        <v>0</v>
      </c>
      <c r="O220" s="213"/>
      <c r="P220" s="213"/>
      <c r="Q220" s="213"/>
      <c r="R220" s="175"/>
      <c r="T220" s="214" t="s">
        <v>5</v>
      </c>
      <c r="U220" s="57" t="s">
        <v>45</v>
      </c>
      <c r="V220" s="48"/>
      <c r="W220" s="215">
        <f>V220*K220</f>
        <v>0</v>
      </c>
      <c r="X220" s="215">
        <v>0.0035100000000000001</v>
      </c>
      <c r="Y220" s="215">
        <f>X220*K220</f>
        <v>0.050895000000000003</v>
      </c>
      <c r="Z220" s="215">
        <v>0</v>
      </c>
      <c r="AA220" s="216">
        <f>Z220*K220</f>
        <v>0</v>
      </c>
      <c r="AR220" s="23" t="s">
        <v>234</v>
      </c>
      <c r="AT220" s="23" t="s">
        <v>149</v>
      </c>
      <c r="AU220" s="23" t="s">
        <v>101</v>
      </c>
      <c r="AY220" s="23" t="s">
        <v>148</v>
      </c>
      <c r="BE220" s="132">
        <f>IF(U220="základní",N220,0)</f>
        <v>0</v>
      </c>
      <c r="BF220" s="132">
        <f>IF(U220="snížená",N220,0)</f>
        <v>0</v>
      </c>
      <c r="BG220" s="132">
        <f>IF(U220="zákl. přenesená",N220,0)</f>
        <v>0</v>
      </c>
      <c r="BH220" s="132">
        <f>IF(U220="sníž. přenesená",N220,0)</f>
        <v>0</v>
      </c>
      <c r="BI220" s="132">
        <f>IF(U220="nulová",N220,0)</f>
        <v>0</v>
      </c>
      <c r="BJ220" s="23" t="s">
        <v>85</v>
      </c>
      <c r="BK220" s="132">
        <f>ROUND(L220*K220,2)</f>
        <v>0</v>
      </c>
      <c r="BL220" s="23" t="s">
        <v>234</v>
      </c>
      <c r="BM220" s="23" t="s">
        <v>345</v>
      </c>
    </row>
    <row r="221" s="10" customFormat="1" ht="16.5" customHeight="1">
      <c r="B221" s="217"/>
      <c r="C221" s="218"/>
      <c r="D221" s="218"/>
      <c r="E221" s="219" t="s">
        <v>5</v>
      </c>
      <c r="F221" s="220" t="s">
        <v>346</v>
      </c>
      <c r="G221" s="221"/>
      <c r="H221" s="221"/>
      <c r="I221" s="221"/>
      <c r="J221" s="218"/>
      <c r="K221" s="222">
        <v>14.5</v>
      </c>
      <c r="L221" s="218"/>
      <c r="M221" s="218"/>
      <c r="N221" s="218"/>
      <c r="O221" s="218"/>
      <c r="P221" s="218"/>
      <c r="Q221" s="218"/>
      <c r="R221" s="223"/>
      <c r="T221" s="224"/>
      <c r="U221" s="218"/>
      <c r="V221" s="218"/>
      <c r="W221" s="218"/>
      <c r="X221" s="218"/>
      <c r="Y221" s="218"/>
      <c r="Z221" s="218"/>
      <c r="AA221" s="225"/>
      <c r="AT221" s="226" t="s">
        <v>156</v>
      </c>
      <c r="AU221" s="226" t="s">
        <v>101</v>
      </c>
      <c r="AV221" s="10" t="s">
        <v>101</v>
      </c>
      <c r="AW221" s="10" t="s">
        <v>37</v>
      </c>
      <c r="AX221" s="10" t="s">
        <v>85</v>
      </c>
      <c r="AY221" s="226" t="s">
        <v>148</v>
      </c>
    </row>
    <row r="222" s="1" customFormat="1" ht="38.25" customHeight="1">
      <c r="B222" s="171"/>
      <c r="C222" s="207" t="s">
        <v>347</v>
      </c>
      <c r="D222" s="207" t="s">
        <v>149</v>
      </c>
      <c r="E222" s="208" t="s">
        <v>348</v>
      </c>
      <c r="F222" s="209" t="s">
        <v>349</v>
      </c>
      <c r="G222" s="209"/>
      <c r="H222" s="209"/>
      <c r="I222" s="209"/>
      <c r="J222" s="210" t="s">
        <v>213</v>
      </c>
      <c r="K222" s="211">
        <v>1</v>
      </c>
      <c r="L222" s="212">
        <v>0</v>
      </c>
      <c r="M222" s="212"/>
      <c r="N222" s="213">
        <f>ROUND(L222*K222,2)</f>
        <v>0</v>
      </c>
      <c r="O222" s="213"/>
      <c r="P222" s="213"/>
      <c r="Q222" s="213"/>
      <c r="R222" s="175"/>
      <c r="T222" s="214" t="s">
        <v>5</v>
      </c>
      <c r="U222" s="57" t="s">
        <v>45</v>
      </c>
      <c r="V222" s="48"/>
      <c r="W222" s="215">
        <f>V222*K222</f>
        <v>0</v>
      </c>
      <c r="X222" s="215">
        <v>0.00067000000000000002</v>
      </c>
      <c r="Y222" s="215">
        <f>X222*K222</f>
        <v>0.00067000000000000002</v>
      </c>
      <c r="Z222" s="215">
        <v>0</v>
      </c>
      <c r="AA222" s="216">
        <f>Z222*K222</f>
        <v>0</v>
      </c>
      <c r="AR222" s="23" t="s">
        <v>234</v>
      </c>
      <c r="AT222" s="23" t="s">
        <v>149</v>
      </c>
      <c r="AU222" s="23" t="s">
        <v>101</v>
      </c>
      <c r="AY222" s="23" t="s">
        <v>148</v>
      </c>
      <c r="BE222" s="132">
        <f>IF(U222="základní",N222,0)</f>
        <v>0</v>
      </c>
      <c r="BF222" s="132">
        <f>IF(U222="snížená",N222,0)</f>
        <v>0</v>
      </c>
      <c r="BG222" s="132">
        <f>IF(U222="zákl. přenesená",N222,0)</f>
        <v>0</v>
      </c>
      <c r="BH222" s="132">
        <f>IF(U222="sníž. přenesená",N222,0)</f>
        <v>0</v>
      </c>
      <c r="BI222" s="132">
        <f>IF(U222="nulová",N222,0)</f>
        <v>0</v>
      </c>
      <c r="BJ222" s="23" t="s">
        <v>85</v>
      </c>
      <c r="BK222" s="132">
        <f>ROUND(L222*K222,2)</f>
        <v>0</v>
      </c>
      <c r="BL222" s="23" t="s">
        <v>234</v>
      </c>
      <c r="BM222" s="23" t="s">
        <v>350</v>
      </c>
    </row>
    <row r="223" s="1" customFormat="1" ht="25.5" customHeight="1">
      <c r="B223" s="171"/>
      <c r="C223" s="207" t="s">
        <v>351</v>
      </c>
      <c r="D223" s="207" t="s">
        <v>149</v>
      </c>
      <c r="E223" s="208" t="s">
        <v>352</v>
      </c>
      <c r="F223" s="209" t="s">
        <v>353</v>
      </c>
      <c r="G223" s="209"/>
      <c r="H223" s="209"/>
      <c r="I223" s="209"/>
      <c r="J223" s="210" t="s">
        <v>273</v>
      </c>
      <c r="K223" s="211">
        <v>7.5</v>
      </c>
      <c r="L223" s="212">
        <v>0</v>
      </c>
      <c r="M223" s="212"/>
      <c r="N223" s="213">
        <f>ROUND(L223*K223,2)</f>
        <v>0</v>
      </c>
      <c r="O223" s="213"/>
      <c r="P223" s="213"/>
      <c r="Q223" s="213"/>
      <c r="R223" s="175"/>
      <c r="T223" s="214" t="s">
        <v>5</v>
      </c>
      <c r="U223" s="57" t="s">
        <v>45</v>
      </c>
      <c r="V223" s="48"/>
      <c r="W223" s="215">
        <f>V223*K223</f>
        <v>0</v>
      </c>
      <c r="X223" s="215">
        <v>0.0028300000000000001</v>
      </c>
      <c r="Y223" s="215">
        <f>X223*K223</f>
        <v>0.021225000000000001</v>
      </c>
      <c r="Z223" s="215">
        <v>0</v>
      </c>
      <c r="AA223" s="216">
        <f>Z223*K223</f>
        <v>0</v>
      </c>
      <c r="AR223" s="23" t="s">
        <v>234</v>
      </c>
      <c r="AT223" s="23" t="s">
        <v>149</v>
      </c>
      <c r="AU223" s="23" t="s">
        <v>101</v>
      </c>
      <c r="AY223" s="23" t="s">
        <v>148</v>
      </c>
      <c r="BE223" s="132">
        <f>IF(U223="základní",N223,0)</f>
        <v>0</v>
      </c>
      <c r="BF223" s="132">
        <f>IF(U223="snížená",N223,0)</f>
        <v>0</v>
      </c>
      <c r="BG223" s="132">
        <f>IF(U223="zákl. přenesená",N223,0)</f>
        <v>0</v>
      </c>
      <c r="BH223" s="132">
        <f>IF(U223="sníž. přenesená",N223,0)</f>
        <v>0</v>
      </c>
      <c r="BI223" s="132">
        <f>IF(U223="nulová",N223,0)</f>
        <v>0</v>
      </c>
      <c r="BJ223" s="23" t="s">
        <v>85</v>
      </c>
      <c r="BK223" s="132">
        <f>ROUND(L223*K223,2)</f>
        <v>0</v>
      </c>
      <c r="BL223" s="23" t="s">
        <v>234</v>
      </c>
      <c r="BM223" s="23" t="s">
        <v>354</v>
      </c>
    </row>
    <row r="224" s="10" customFormat="1" ht="16.5" customHeight="1">
      <c r="B224" s="217"/>
      <c r="C224" s="218"/>
      <c r="D224" s="218"/>
      <c r="E224" s="219" t="s">
        <v>5</v>
      </c>
      <c r="F224" s="220" t="s">
        <v>355</v>
      </c>
      <c r="G224" s="221"/>
      <c r="H224" s="221"/>
      <c r="I224" s="221"/>
      <c r="J224" s="218"/>
      <c r="K224" s="222">
        <v>7.5</v>
      </c>
      <c r="L224" s="218"/>
      <c r="M224" s="218"/>
      <c r="N224" s="218"/>
      <c r="O224" s="218"/>
      <c r="P224" s="218"/>
      <c r="Q224" s="218"/>
      <c r="R224" s="223"/>
      <c r="T224" s="224"/>
      <c r="U224" s="218"/>
      <c r="V224" s="218"/>
      <c r="W224" s="218"/>
      <c r="X224" s="218"/>
      <c r="Y224" s="218"/>
      <c r="Z224" s="218"/>
      <c r="AA224" s="225"/>
      <c r="AT224" s="226" t="s">
        <v>156</v>
      </c>
      <c r="AU224" s="226" t="s">
        <v>101</v>
      </c>
      <c r="AV224" s="10" t="s">
        <v>101</v>
      </c>
      <c r="AW224" s="10" t="s">
        <v>37</v>
      </c>
      <c r="AX224" s="10" t="s">
        <v>85</v>
      </c>
      <c r="AY224" s="226" t="s">
        <v>148</v>
      </c>
    </row>
    <row r="225" s="1" customFormat="1" ht="25.5" customHeight="1">
      <c r="B225" s="171"/>
      <c r="C225" s="207" t="s">
        <v>356</v>
      </c>
      <c r="D225" s="207" t="s">
        <v>149</v>
      </c>
      <c r="E225" s="208" t="s">
        <v>357</v>
      </c>
      <c r="F225" s="209" t="s">
        <v>358</v>
      </c>
      <c r="G225" s="209"/>
      <c r="H225" s="209"/>
      <c r="I225" s="209"/>
      <c r="J225" s="210" t="s">
        <v>175</v>
      </c>
      <c r="K225" s="211">
        <v>0.16</v>
      </c>
      <c r="L225" s="212">
        <v>0</v>
      </c>
      <c r="M225" s="212"/>
      <c r="N225" s="213">
        <f>ROUND(L225*K225,2)</f>
        <v>0</v>
      </c>
      <c r="O225" s="213"/>
      <c r="P225" s="213"/>
      <c r="Q225" s="213"/>
      <c r="R225" s="175"/>
      <c r="T225" s="214" t="s">
        <v>5</v>
      </c>
      <c r="U225" s="57" t="s">
        <v>45</v>
      </c>
      <c r="V225" s="48"/>
      <c r="W225" s="215">
        <f>V225*K225</f>
        <v>0</v>
      </c>
      <c r="X225" s="215">
        <v>0</v>
      </c>
      <c r="Y225" s="215">
        <f>X225*K225</f>
        <v>0</v>
      </c>
      <c r="Z225" s="215">
        <v>0</v>
      </c>
      <c r="AA225" s="216">
        <f>Z225*K225</f>
        <v>0</v>
      </c>
      <c r="AR225" s="23" t="s">
        <v>234</v>
      </c>
      <c r="AT225" s="23" t="s">
        <v>149</v>
      </c>
      <c r="AU225" s="23" t="s">
        <v>101</v>
      </c>
      <c r="AY225" s="23" t="s">
        <v>148</v>
      </c>
      <c r="BE225" s="132">
        <f>IF(U225="základní",N225,0)</f>
        <v>0</v>
      </c>
      <c r="BF225" s="132">
        <f>IF(U225="snížená",N225,0)</f>
        <v>0</v>
      </c>
      <c r="BG225" s="132">
        <f>IF(U225="zákl. přenesená",N225,0)</f>
        <v>0</v>
      </c>
      <c r="BH225" s="132">
        <f>IF(U225="sníž. přenesená",N225,0)</f>
        <v>0</v>
      </c>
      <c r="BI225" s="132">
        <f>IF(U225="nulová",N225,0)</f>
        <v>0</v>
      </c>
      <c r="BJ225" s="23" t="s">
        <v>85</v>
      </c>
      <c r="BK225" s="132">
        <f>ROUND(L225*K225,2)</f>
        <v>0</v>
      </c>
      <c r="BL225" s="23" t="s">
        <v>234</v>
      </c>
      <c r="BM225" s="23" t="s">
        <v>359</v>
      </c>
    </row>
    <row r="226" s="9" customFormat="1" ht="29.88" customHeight="1">
      <c r="B226" s="193"/>
      <c r="C226" s="194"/>
      <c r="D226" s="204" t="s">
        <v>123</v>
      </c>
      <c r="E226" s="204"/>
      <c r="F226" s="204"/>
      <c r="G226" s="204"/>
      <c r="H226" s="204"/>
      <c r="I226" s="204"/>
      <c r="J226" s="204"/>
      <c r="K226" s="204"/>
      <c r="L226" s="204"/>
      <c r="M226" s="204"/>
      <c r="N226" s="255">
        <f>BK226</f>
        <v>0</v>
      </c>
      <c r="O226" s="256"/>
      <c r="P226" s="256"/>
      <c r="Q226" s="256"/>
      <c r="R226" s="197"/>
      <c r="T226" s="198"/>
      <c r="U226" s="194"/>
      <c r="V226" s="194"/>
      <c r="W226" s="199">
        <f>SUM(W227:W246)</f>
        <v>0</v>
      </c>
      <c r="X226" s="194"/>
      <c r="Y226" s="199">
        <f>SUM(Y227:Y246)</f>
        <v>0.89568000000000003</v>
      </c>
      <c r="Z226" s="194"/>
      <c r="AA226" s="200">
        <f>SUM(AA227:AA246)</f>
        <v>0.12151999999999999</v>
      </c>
      <c r="AR226" s="201" t="s">
        <v>101</v>
      </c>
      <c r="AT226" s="202" t="s">
        <v>79</v>
      </c>
      <c r="AU226" s="202" t="s">
        <v>85</v>
      </c>
      <c r="AY226" s="201" t="s">
        <v>148</v>
      </c>
      <c r="BK226" s="203">
        <f>SUM(BK227:BK246)</f>
        <v>0</v>
      </c>
    </row>
    <row r="227" s="1" customFormat="1" ht="38.25" customHeight="1">
      <c r="B227" s="171"/>
      <c r="C227" s="207" t="s">
        <v>360</v>
      </c>
      <c r="D227" s="207" t="s">
        <v>149</v>
      </c>
      <c r="E227" s="208" t="s">
        <v>361</v>
      </c>
      <c r="F227" s="209" t="s">
        <v>362</v>
      </c>
      <c r="G227" s="209"/>
      <c r="H227" s="209"/>
      <c r="I227" s="209"/>
      <c r="J227" s="210" t="s">
        <v>192</v>
      </c>
      <c r="K227" s="211">
        <v>43.399999999999999</v>
      </c>
      <c r="L227" s="212">
        <v>0</v>
      </c>
      <c r="M227" s="212"/>
      <c r="N227" s="213">
        <f>ROUND(L227*K227,2)</f>
        <v>0</v>
      </c>
      <c r="O227" s="213"/>
      <c r="P227" s="213"/>
      <c r="Q227" s="213"/>
      <c r="R227" s="175"/>
      <c r="T227" s="214" t="s">
        <v>5</v>
      </c>
      <c r="U227" s="57" t="s">
        <v>45</v>
      </c>
      <c r="V227" s="48"/>
      <c r="W227" s="215">
        <f>V227*K227</f>
        <v>0</v>
      </c>
      <c r="X227" s="215">
        <v>0</v>
      </c>
      <c r="Y227" s="215">
        <f>X227*K227</f>
        <v>0</v>
      </c>
      <c r="Z227" s="215">
        <v>0.0028</v>
      </c>
      <c r="AA227" s="216">
        <f>Z227*K227</f>
        <v>0.12151999999999999</v>
      </c>
      <c r="AR227" s="23" t="s">
        <v>234</v>
      </c>
      <c r="AT227" s="23" t="s">
        <v>149</v>
      </c>
      <c r="AU227" s="23" t="s">
        <v>101</v>
      </c>
      <c r="AY227" s="23" t="s">
        <v>148</v>
      </c>
      <c r="BE227" s="132">
        <f>IF(U227="základní",N227,0)</f>
        <v>0</v>
      </c>
      <c r="BF227" s="132">
        <f>IF(U227="snížená",N227,0)</f>
        <v>0</v>
      </c>
      <c r="BG227" s="132">
        <f>IF(U227="zákl. přenesená",N227,0)</f>
        <v>0</v>
      </c>
      <c r="BH227" s="132">
        <f>IF(U227="sníž. přenesená",N227,0)</f>
        <v>0</v>
      </c>
      <c r="BI227" s="132">
        <f>IF(U227="nulová",N227,0)</f>
        <v>0</v>
      </c>
      <c r="BJ227" s="23" t="s">
        <v>85</v>
      </c>
      <c r="BK227" s="132">
        <f>ROUND(L227*K227,2)</f>
        <v>0</v>
      </c>
      <c r="BL227" s="23" t="s">
        <v>234</v>
      </c>
      <c r="BM227" s="23" t="s">
        <v>363</v>
      </c>
    </row>
    <row r="228" s="1" customFormat="1" ht="36" customHeight="1">
      <c r="B228" s="47"/>
      <c r="C228" s="48"/>
      <c r="D228" s="48"/>
      <c r="E228" s="48"/>
      <c r="F228" s="227" t="s">
        <v>364</v>
      </c>
      <c r="G228" s="68"/>
      <c r="H228" s="68"/>
      <c r="I228" s="68"/>
      <c r="J228" s="48"/>
      <c r="K228" s="48"/>
      <c r="L228" s="48"/>
      <c r="M228" s="48"/>
      <c r="N228" s="48"/>
      <c r="O228" s="48"/>
      <c r="P228" s="48"/>
      <c r="Q228" s="48"/>
      <c r="R228" s="49"/>
      <c r="T228" s="228"/>
      <c r="U228" s="48"/>
      <c r="V228" s="48"/>
      <c r="W228" s="48"/>
      <c r="X228" s="48"/>
      <c r="Y228" s="48"/>
      <c r="Z228" s="48"/>
      <c r="AA228" s="95"/>
      <c r="AT228" s="23" t="s">
        <v>170</v>
      </c>
      <c r="AU228" s="23" t="s">
        <v>101</v>
      </c>
    </row>
    <row r="229" s="10" customFormat="1" ht="25.5" customHeight="1">
      <c r="B229" s="217"/>
      <c r="C229" s="218"/>
      <c r="D229" s="218"/>
      <c r="E229" s="219" t="s">
        <v>5</v>
      </c>
      <c r="F229" s="229" t="s">
        <v>264</v>
      </c>
      <c r="G229" s="218"/>
      <c r="H229" s="218"/>
      <c r="I229" s="218"/>
      <c r="J229" s="218"/>
      <c r="K229" s="222">
        <v>43.399999999999999</v>
      </c>
      <c r="L229" s="218"/>
      <c r="M229" s="218"/>
      <c r="N229" s="218"/>
      <c r="O229" s="218"/>
      <c r="P229" s="218"/>
      <c r="Q229" s="218"/>
      <c r="R229" s="223"/>
      <c r="T229" s="224"/>
      <c r="U229" s="218"/>
      <c r="V229" s="218"/>
      <c r="W229" s="218"/>
      <c r="X229" s="218"/>
      <c r="Y229" s="218"/>
      <c r="Z229" s="218"/>
      <c r="AA229" s="225"/>
      <c r="AT229" s="226" t="s">
        <v>156</v>
      </c>
      <c r="AU229" s="226" t="s">
        <v>101</v>
      </c>
      <c r="AV229" s="10" t="s">
        <v>101</v>
      </c>
      <c r="AW229" s="10" t="s">
        <v>37</v>
      </c>
      <c r="AX229" s="10" t="s">
        <v>85</v>
      </c>
      <c r="AY229" s="226" t="s">
        <v>148</v>
      </c>
    </row>
    <row r="230" s="1" customFormat="1" ht="25.5" customHeight="1">
      <c r="B230" s="171"/>
      <c r="C230" s="230" t="s">
        <v>365</v>
      </c>
      <c r="D230" s="230" t="s">
        <v>184</v>
      </c>
      <c r="E230" s="231" t="s">
        <v>366</v>
      </c>
      <c r="F230" s="232" t="s">
        <v>367</v>
      </c>
      <c r="G230" s="232"/>
      <c r="H230" s="232"/>
      <c r="I230" s="232"/>
      <c r="J230" s="233" t="s">
        <v>213</v>
      </c>
      <c r="K230" s="234">
        <v>26.039999999999999</v>
      </c>
      <c r="L230" s="235">
        <v>0</v>
      </c>
      <c r="M230" s="235"/>
      <c r="N230" s="236">
        <f>ROUND(L230*K230,2)</f>
        <v>0</v>
      </c>
      <c r="O230" s="213"/>
      <c r="P230" s="213"/>
      <c r="Q230" s="213"/>
      <c r="R230" s="175"/>
      <c r="T230" s="214" t="s">
        <v>5</v>
      </c>
      <c r="U230" s="57" t="s">
        <v>45</v>
      </c>
      <c r="V230" s="48"/>
      <c r="W230" s="215">
        <f>V230*K230</f>
        <v>0</v>
      </c>
      <c r="X230" s="215">
        <v>0.0016999999999999999</v>
      </c>
      <c r="Y230" s="215">
        <f>X230*K230</f>
        <v>0.044267999999999995</v>
      </c>
      <c r="Z230" s="215">
        <v>0</v>
      </c>
      <c r="AA230" s="216">
        <f>Z230*K230</f>
        <v>0</v>
      </c>
      <c r="AR230" s="23" t="s">
        <v>308</v>
      </c>
      <c r="AT230" s="23" t="s">
        <v>184</v>
      </c>
      <c r="AU230" s="23" t="s">
        <v>101</v>
      </c>
      <c r="AY230" s="23" t="s">
        <v>148</v>
      </c>
      <c r="BE230" s="132">
        <f>IF(U230="základní",N230,0)</f>
        <v>0</v>
      </c>
      <c r="BF230" s="132">
        <f>IF(U230="snížená",N230,0)</f>
        <v>0</v>
      </c>
      <c r="BG230" s="132">
        <f>IF(U230="zákl. přenesená",N230,0)</f>
        <v>0</v>
      </c>
      <c r="BH230" s="132">
        <f>IF(U230="sníž. přenesená",N230,0)</f>
        <v>0</v>
      </c>
      <c r="BI230" s="132">
        <f>IF(U230="nulová",N230,0)</f>
        <v>0</v>
      </c>
      <c r="BJ230" s="23" t="s">
        <v>85</v>
      </c>
      <c r="BK230" s="132">
        <f>ROUND(L230*K230,2)</f>
        <v>0</v>
      </c>
      <c r="BL230" s="23" t="s">
        <v>234</v>
      </c>
      <c r="BM230" s="23" t="s">
        <v>368</v>
      </c>
    </row>
    <row r="231" s="1" customFormat="1" ht="16.5" customHeight="1">
      <c r="B231" s="47"/>
      <c r="C231" s="48"/>
      <c r="D231" s="48"/>
      <c r="E231" s="48"/>
      <c r="F231" s="227" t="s">
        <v>369</v>
      </c>
      <c r="G231" s="68"/>
      <c r="H231" s="68"/>
      <c r="I231" s="68"/>
      <c r="J231" s="48"/>
      <c r="K231" s="48"/>
      <c r="L231" s="48"/>
      <c r="M231" s="48"/>
      <c r="N231" s="48"/>
      <c r="O231" s="48"/>
      <c r="P231" s="48"/>
      <c r="Q231" s="48"/>
      <c r="R231" s="49"/>
      <c r="T231" s="228"/>
      <c r="U231" s="48"/>
      <c r="V231" s="48"/>
      <c r="W231" s="48"/>
      <c r="X231" s="48"/>
      <c r="Y231" s="48"/>
      <c r="Z231" s="48"/>
      <c r="AA231" s="95"/>
      <c r="AT231" s="23" t="s">
        <v>170</v>
      </c>
      <c r="AU231" s="23" t="s">
        <v>101</v>
      </c>
    </row>
    <row r="232" s="10" customFormat="1" ht="16.5" customHeight="1">
      <c r="B232" s="217"/>
      <c r="C232" s="218"/>
      <c r="D232" s="218"/>
      <c r="E232" s="219" t="s">
        <v>5</v>
      </c>
      <c r="F232" s="229" t="s">
        <v>370</v>
      </c>
      <c r="G232" s="218"/>
      <c r="H232" s="218"/>
      <c r="I232" s="218"/>
      <c r="J232" s="218"/>
      <c r="K232" s="222">
        <v>26.039999999999999</v>
      </c>
      <c r="L232" s="218"/>
      <c r="M232" s="218"/>
      <c r="N232" s="218"/>
      <c r="O232" s="218"/>
      <c r="P232" s="218"/>
      <c r="Q232" s="218"/>
      <c r="R232" s="223"/>
      <c r="T232" s="224"/>
      <c r="U232" s="218"/>
      <c r="V232" s="218"/>
      <c r="W232" s="218"/>
      <c r="X232" s="218"/>
      <c r="Y232" s="218"/>
      <c r="Z232" s="218"/>
      <c r="AA232" s="225"/>
      <c r="AT232" s="226" t="s">
        <v>156</v>
      </c>
      <c r="AU232" s="226" t="s">
        <v>101</v>
      </c>
      <c r="AV232" s="10" t="s">
        <v>101</v>
      </c>
      <c r="AW232" s="10" t="s">
        <v>37</v>
      </c>
      <c r="AX232" s="10" t="s">
        <v>85</v>
      </c>
      <c r="AY232" s="226" t="s">
        <v>148</v>
      </c>
    </row>
    <row r="233" s="1" customFormat="1" ht="25.5" customHeight="1">
      <c r="B233" s="171"/>
      <c r="C233" s="230" t="s">
        <v>371</v>
      </c>
      <c r="D233" s="230" t="s">
        <v>184</v>
      </c>
      <c r="E233" s="231" t="s">
        <v>372</v>
      </c>
      <c r="F233" s="232" t="s">
        <v>373</v>
      </c>
      <c r="G233" s="232"/>
      <c r="H233" s="232"/>
      <c r="I233" s="232"/>
      <c r="J233" s="233" t="s">
        <v>213</v>
      </c>
      <c r="K233" s="234">
        <v>26.039999999999999</v>
      </c>
      <c r="L233" s="235">
        <v>0</v>
      </c>
      <c r="M233" s="235"/>
      <c r="N233" s="236">
        <f>ROUND(L233*K233,2)</f>
        <v>0</v>
      </c>
      <c r="O233" s="213"/>
      <c r="P233" s="213"/>
      <c r="Q233" s="213"/>
      <c r="R233" s="175"/>
      <c r="T233" s="214" t="s">
        <v>5</v>
      </c>
      <c r="U233" s="57" t="s">
        <v>45</v>
      </c>
      <c r="V233" s="48"/>
      <c r="W233" s="215">
        <f>V233*K233</f>
        <v>0</v>
      </c>
      <c r="X233" s="215">
        <v>0.0028</v>
      </c>
      <c r="Y233" s="215">
        <f>X233*K233</f>
        <v>0.072911999999999991</v>
      </c>
      <c r="Z233" s="215">
        <v>0</v>
      </c>
      <c r="AA233" s="216">
        <f>Z233*K233</f>
        <v>0</v>
      </c>
      <c r="AR233" s="23" t="s">
        <v>308</v>
      </c>
      <c r="AT233" s="23" t="s">
        <v>184</v>
      </c>
      <c r="AU233" s="23" t="s">
        <v>101</v>
      </c>
      <c r="AY233" s="23" t="s">
        <v>148</v>
      </c>
      <c r="BE233" s="132">
        <f>IF(U233="základní",N233,0)</f>
        <v>0</v>
      </c>
      <c r="BF233" s="132">
        <f>IF(U233="snížená",N233,0)</f>
        <v>0</v>
      </c>
      <c r="BG233" s="132">
        <f>IF(U233="zákl. přenesená",N233,0)</f>
        <v>0</v>
      </c>
      <c r="BH233" s="132">
        <f>IF(U233="sníž. přenesená",N233,0)</f>
        <v>0</v>
      </c>
      <c r="BI233" s="132">
        <f>IF(U233="nulová",N233,0)</f>
        <v>0</v>
      </c>
      <c r="BJ233" s="23" t="s">
        <v>85</v>
      </c>
      <c r="BK233" s="132">
        <f>ROUND(L233*K233,2)</f>
        <v>0</v>
      </c>
      <c r="BL233" s="23" t="s">
        <v>234</v>
      </c>
      <c r="BM233" s="23" t="s">
        <v>374</v>
      </c>
    </row>
    <row r="234" s="10" customFormat="1" ht="16.5" customHeight="1">
      <c r="B234" s="217"/>
      <c r="C234" s="218"/>
      <c r="D234" s="218"/>
      <c r="E234" s="219" t="s">
        <v>5</v>
      </c>
      <c r="F234" s="220" t="s">
        <v>370</v>
      </c>
      <c r="G234" s="221"/>
      <c r="H234" s="221"/>
      <c r="I234" s="221"/>
      <c r="J234" s="218"/>
      <c r="K234" s="222">
        <v>26.039999999999999</v>
      </c>
      <c r="L234" s="218"/>
      <c r="M234" s="218"/>
      <c r="N234" s="218"/>
      <c r="O234" s="218"/>
      <c r="P234" s="218"/>
      <c r="Q234" s="218"/>
      <c r="R234" s="223"/>
      <c r="T234" s="224"/>
      <c r="U234" s="218"/>
      <c r="V234" s="218"/>
      <c r="W234" s="218"/>
      <c r="X234" s="218"/>
      <c r="Y234" s="218"/>
      <c r="Z234" s="218"/>
      <c r="AA234" s="225"/>
      <c r="AT234" s="226" t="s">
        <v>156</v>
      </c>
      <c r="AU234" s="226" t="s">
        <v>101</v>
      </c>
      <c r="AV234" s="10" t="s">
        <v>101</v>
      </c>
      <c r="AW234" s="10" t="s">
        <v>37</v>
      </c>
      <c r="AX234" s="10" t="s">
        <v>85</v>
      </c>
      <c r="AY234" s="226" t="s">
        <v>148</v>
      </c>
    </row>
    <row r="235" s="1" customFormat="1" ht="25.5" customHeight="1">
      <c r="B235" s="171"/>
      <c r="C235" s="207" t="s">
        <v>375</v>
      </c>
      <c r="D235" s="207" t="s">
        <v>149</v>
      </c>
      <c r="E235" s="208" t="s">
        <v>376</v>
      </c>
      <c r="F235" s="209" t="s">
        <v>377</v>
      </c>
      <c r="G235" s="209"/>
      <c r="H235" s="209"/>
      <c r="I235" s="209"/>
      <c r="J235" s="210" t="s">
        <v>192</v>
      </c>
      <c r="K235" s="211">
        <v>43.399999999999999</v>
      </c>
      <c r="L235" s="212">
        <v>0</v>
      </c>
      <c r="M235" s="212"/>
      <c r="N235" s="213">
        <f>ROUND(L235*K235,2)</f>
        <v>0</v>
      </c>
      <c r="O235" s="213"/>
      <c r="P235" s="213"/>
      <c r="Q235" s="213"/>
      <c r="R235" s="175"/>
      <c r="T235" s="214" t="s">
        <v>5</v>
      </c>
      <c r="U235" s="57" t="s">
        <v>45</v>
      </c>
      <c r="V235" s="48"/>
      <c r="W235" s="215">
        <f>V235*K235</f>
        <v>0</v>
      </c>
      <c r="X235" s="215">
        <v>0</v>
      </c>
      <c r="Y235" s="215">
        <f>X235*K235</f>
        <v>0</v>
      </c>
      <c r="Z235" s="215">
        <v>0</v>
      </c>
      <c r="AA235" s="216">
        <f>Z235*K235</f>
        <v>0</v>
      </c>
      <c r="AR235" s="23" t="s">
        <v>234</v>
      </c>
      <c r="AT235" s="23" t="s">
        <v>149</v>
      </c>
      <c r="AU235" s="23" t="s">
        <v>101</v>
      </c>
      <c r="AY235" s="23" t="s">
        <v>148</v>
      </c>
      <c r="BE235" s="132">
        <f>IF(U235="základní",N235,0)</f>
        <v>0</v>
      </c>
      <c r="BF235" s="132">
        <f>IF(U235="snížená",N235,0)</f>
        <v>0</v>
      </c>
      <c r="BG235" s="132">
        <f>IF(U235="zákl. přenesená",N235,0)</f>
        <v>0</v>
      </c>
      <c r="BH235" s="132">
        <f>IF(U235="sníž. přenesená",N235,0)</f>
        <v>0</v>
      </c>
      <c r="BI235" s="132">
        <f>IF(U235="nulová",N235,0)</f>
        <v>0</v>
      </c>
      <c r="BJ235" s="23" t="s">
        <v>85</v>
      </c>
      <c r="BK235" s="132">
        <f>ROUND(L235*K235,2)</f>
        <v>0</v>
      </c>
      <c r="BL235" s="23" t="s">
        <v>234</v>
      </c>
      <c r="BM235" s="23" t="s">
        <v>378</v>
      </c>
    </row>
    <row r="236" s="10" customFormat="1" ht="25.5" customHeight="1">
      <c r="B236" s="217"/>
      <c r="C236" s="218"/>
      <c r="D236" s="218"/>
      <c r="E236" s="219" t="s">
        <v>5</v>
      </c>
      <c r="F236" s="220" t="s">
        <v>264</v>
      </c>
      <c r="G236" s="221"/>
      <c r="H236" s="221"/>
      <c r="I236" s="221"/>
      <c r="J236" s="218"/>
      <c r="K236" s="222">
        <v>43.399999999999999</v>
      </c>
      <c r="L236" s="218"/>
      <c r="M236" s="218"/>
      <c r="N236" s="218"/>
      <c r="O236" s="218"/>
      <c r="P236" s="218"/>
      <c r="Q236" s="218"/>
      <c r="R236" s="223"/>
      <c r="T236" s="224"/>
      <c r="U236" s="218"/>
      <c r="V236" s="218"/>
      <c r="W236" s="218"/>
      <c r="X236" s="218"/>
      <c r="Y236" s="218"/>
      <c r="Z236" s="218"/>
      <c r="AA236" s="225"/>
      <c r="AT236" s="226" t="s">
        <v>156</v>
      </c>
      <c r="AU236" s="226" t="s">
        <v>101</v>
      </c>
      <c r="AV236" s="10" t="s">
        <v>101</v>
      </c>
      <c r="AW236" s="10" t="s">
        <v>37</v>
      </c>
      <c r="AX236" s="10" t="s">
        <v>85</v>
      </c>
      <c r="AY236" s="226" t="s">
        <v>148</v>
      </c>
    </row>
    <row r="237" s="1" customFormat="1" ht="38.25" customHeight="1">
      <c r="B237" s="171"/>
      <c r="C237" s="207" t="s">
        <v>379</v>
      </c>
      <c r="D237" s="207" t="s">
        <v>149</v>
      </c>
      <c r="E237" s="208" t="s">
        <v>380</v>
      </c>
      <c r="F237" s="209" t="s">
        <v>381</v>
      </c>
      <c r="G237" s="209"/>
      <c r="H237" s="209"/>
      <c r="I237" s="209"/>
      <c r="J237" s="210" t="s">
        <v>273</v>
      </c>
      <c r="K237" s="211">
        <v>24.5</v>
      </c>
      <c r="L237" s="212">
        <v>0</v>
      </c>
      <c r="M237" s="212"/>
      <c r="N237" s="213">
        <f>ROUND(L237*K237,2)</f>
        <v>0</v>
      </c>
      <c r="O237" s="213"/>
      <c r="P237" s="213"/>
      <c r="Q237" s="213"/>
      <c r="R237" s="175"/>
      <c r="T237" s="214" t="s">
        <v>5</v>
      </c>
      <c r="U237" s="57" t="s">
        <v>45</v>
      </c>
      <c r="V237" s="48"/>
      <c r="W237" s="215">
        <f>V237*K237</f>
        <v>0</v>
      </c>
      <c r="X237" s="215">
        <v>0</v>
      </c>
      <c r="Y237" s="215">
        <f>X237*K237</f>
        <v>0</v>
      </c>
      <c r="Z237" s="215">
        <v>0</v>
      </c>
      <c r="AA237" s="216">
        <f>Z237*K237</f>
        <v>0</v>
      </c>
      <c r="AR237" s="23" t="s">
        <v>234</v>
      </c>
      <c r="AT237" s="23" t="s">
        <v>149</v>
      </c>
      <c r="AU237" s="23" t="s">
        <v>101</v>
      </c>
      <c r="AY237" s="23" t="s">
        <v>148</v>
      </c>
      <c r="BE237" s="132">
        <f>IF(U237="základní",N237,0)</f>
        <v>0</v>
      </c>
      <c r="BF237" s="132">
        <f>IF(U237="snížená",N237,0)</f>
        <v>0</v>
      </c>
      <c r="BG237" s="132">
        <f>IF(U237="zákl. přenesená",N237,0)</f>
        <v>0</v>
      </c>
      <c r="BH237" s="132">
        <f>IF(U237="sníž. přenesená",N237,0)</f>
        <v>0</v>
      </c>
      <c r="BI237" s="132">
        <f>IF(U237="nulová",N237,0)</f>
        <v>0</v>
      </c>
      <c r="BJ237" s="23" t="s">
        <v>85</v>
      </c>
      <c r="BK237" s="132">
        <f>ROUND(L237*K237,2)</f>
        <v>0</v>
      </c>
      <c r="BL237" s="23" t="s">
        <v>234</v>
      </c>
      <c r="BM237" s="23" t="s">
        <v>382</v>
      </c>
    </row>
    <row r="238" s="10" customFormat="1" ht="16.5" customHeight="1">
      <c r="B238" s="217"/>
      <c r="C238" s="218"/>
      <c r="D238" s="218"/>
      <c r="E238" s="219" t="s">
        <v>5</v>
      </c>
      <c r="F238" s="220" t="s">
        <v>383</v>
      </c>
      <c r="G238" s="221"/>
      <c r="H238" s="221"/>
      <c r="I238" s="221"/>
      <c r="J238" s="218"/>
      <c r="K238" s="222">
        <v>10</v>
      </c>
      <c r="L238" s="218"/>
      <c r="M238" s="218"/>
      <c r="N238" s="218"/>
      <c r="O238" s="218"/>
      <c r="P238" s="218"/>
      <c r="Q238" s="218"/>
      <c r="R238" s="223"/>
      <c r="T238" s="224"/>
      <c r="U238" s="218"/>
      <c r="V238" s="218"/>
      <c r="W238" s="218"/>
      <c r="X238" s="218"/>
      <c r="Y238" s="218"/>
      <c r="Z238" s="218"/>
      <c r="AA238" s="225"/>
      <c r="AT238" s="226" t="s">
        <v>156</v>
      </c>
      <c r="AU238" s="226" t="s">
        <v>101</v>
      </c>
      <c r="AV238" s="10" t="s">
        <v>101</v>
      </c>
      <c r="AW238" s="10" t="s">
        <v>37</v>
      </c>
      <c r="AX238" s="10" t="s">
        <v>80</v>
      </c>
      <c r="AY238" s="226" t="s">
        <v>148</v>
      </c>
    </row>
    <row r="239" s="10" customFormat="1" ht="16.5" customHeight="1">
      <c r="B239" s="217"/>
      <c r="C239" s="218"/>
      <c r="D239" s="218"/>
      <c r="E239" s="219" t="s">
        <v>5</v>
      </c>
      <c r="F239" s="229" t="s">
        <v>384</v>
      </c>
      <c r="G239" s="218"/>
      <c r="H239" s="218"/>
      <c r="I239" s="218"/>
      <c r="J239" s="218"/>
      <c r="K239" s="222">
        <v>14.5</v>
      </c>
      <c r="L239" s="218"/>
      <c r="M239" s="218"/>
      <c r="N239" s="218"/>
      <c r="O239" s="218"/>
      <c r="P239" s="218"/>
      <c r="Q239" s="218"/>
      <c r="R239" s="223"/>
      <c r="T239" s="224"/>
      <c r="U239" s="218"/>
      <c r="V239" s="218"/>
      <c r="W239" s="218"/>
      <c r="X239" s="218"/>
      <c r="Y239" s="218"/>
      <c r="Z239" s="218"/>
      <c r="AA239" s="225"/>
      <c r="AT239" s="226" t="s">
        <v>156</v>
      </c>
      <c r="AU239" s="226" t="s">
        <v>101</v>
      </c>
      <c r="AV239" s="10" t="s">
        <v>101</v>
      </c>
      <c r="AW239" s="10" t="s">
        <v>37</v>
      </c>
      <c r="AX239" s="10" t="s">
        <v>80</v>
      </c>
      <c r="AY239" s="226" t="s">
        <v>148</v>
      </c>
    </row>
    <row r="240" s="12" customFormat="1" ht="16.5" customHeight="1">
      <c r="B240" s="246"/>
      <c r="C240" s="247"/>
      <c r="D240" s="247"/>
      <c r="E240" s="248" t="s">
        <v>5</v>
      </c>
      <c r="F240" s="249" t="s">
        <v>224</v>
      </c>
      <c r="G240" s="247"/>
      <c r="H240" s="247"/>
      <c r="I240" s="247"/>
      <c r="J240" s="247"/>
      <c r="K240" s="250">
        <v>24.5</v>
      </c>
      <c r="L240" s="247"/>
      <c r="M240" s="247"/>
      <c r="N240" s="247"/>
      <c r="O240" s="247"/>
      <c r="P240" s="247"/>
      <c r="Q240" s="247"/>
      <c r="R240" s="251"/>
      <c r="T240" s="252"/>
      <c r="U240" s="247"/>
      <c r="V240" s="247"/>
      <c r="W240" s="247"/>
      <c r="X240" s="247"/>
      <c r="Y240" s="247"/>
      <c r="Z240" s="247"/>
      <c r="AA240" s="253"/>
      <c r="AT240" s="254" t="s">
        <v>156</v>
      </c>
      <c r="AU240" s="254" t="s">
        <v>101</v>
      </c>
      <c r="AV240" s="12" t="s">
        <v>153</v>
      </c>
      <c r="AW240" s="12" t="s">
        <v>37</v>
      </c>
      <c r="AX240" s="12" t="s">
        <v>85</v>
      </c>
      <c r="AY240" s="254" t="s">
        <v>148</v>
      </c>
    </row>
    <row r="241" s="1" customFormat="1" ht="25.5" customHeight="1">
      <c r="B241" s="171"/>
      <c r="C241" s="230" t="s">
        <v>385</v>
      </c>
      <c r="D241" s="230" t="s">
        <v>184</v>
      </c>
      <c r="E241" s="231" t="s">
        <v>366</v>
      </c>
      <c r="F241" s="232" t="s">
        <v>367</v>
      </c>
      <c r="G241" s="232"/>
      <c r="H241" s="232"/>
      <c r="I241" s="232"/>
      <c r="J241" s="233" t="s">
        <v>213</v>
      </c>
      <c r="K241" s="234">
        <v>173</v>
      </c>
      <c r="L241" s="235">
        <v>0</v>
      </c>
      <c r="M241" s="235"/>
      <c r="N241" s="236">
        <f>ROUND(L241*K241,2)</f>
        <v>0</v>
      </c>
      <c r="O241" s="213"/>
      <c r="P241" s="213"/>
      <c r="Q241" s="213"/>
      <c r="R241" s="175"/>
      <c r="T241" s="214" t="s">
        <v>5</v>
      </c>
      <c r="U241" s="57" t="s">
        <v>45</v>
      </c>
      <c r="V241" s="48"/>
      <c r="W241" s="215">
        <f>V241*K241</f>
        <v>0</v>
      </c>
      <c r="X241" s="215">
        <v>0.0016999999999999999</v>
      </c>
      <c r="Y241" s="215">
        <f>X241*K241</f>
        <v>0.29409999999999997</v>
      </c>
      <c r="Z241" s="215">
        <v>0</v>
      </c>
      <c r="AA241" s="216">
        <f>Z241*K241</f>
        <v>0</v>
      </c>
      <c r="AR241" s="23" t="s">
        <v>308</v>
      </c>
      <c r="AT241" s="23" t="s">
        <v>184</v>
      </c>
      <c r="AU241" s="23" t="s">
        <v>101</v>
      </c>
      <c r="AY241" s="23" t="s">
        <v>148</v>
      </c>
      <c r="BE241" s="132">
        <f>IF(U241="základní",N241,0)</f>
        <v>0</v>
      </c>
      <c r="BF241" s="132">
        <f>IF(U241="snížená",N241,0)</f>
        <v>0</v>
      </c>
      <c r="BG241" s="132">
        <f>IF(U241="zákl. přenesená",N241,0)</f>
        <v>0</v>
      </c>
      <c r="BH241" s="132">
        <f>IF(U241="sníž. přenesená",N241,0)</f>
        <v>0</v>
      </c>
      <c r="BI241" s="132">
        <f>IF(U241="nulová",N241,0)</f>
        <v>0</v>
      </c>
      <c r="BJ241" s="23" t="s">
        <v>85</v>
      </c>
      <c r="BK241" s="132">
        <f>ROUND(L241*K241,2)</f>
        <v>0</v>
      </c>
      <c r="BL241" s="23" t="s">
        <v>234</v>
      </c>
      <c r="BM241" s="23" t="s">
        <v>386</v>
      </c>
    </row>
    <row r="242" s="1" customFormat="1" ht="25.5" customHeight="1">
      <c r="B242" s="171"/>
      <c r="C242" s="230" t="s">
        <v>387</v>
      </c>
      <c r="D242" s="230" t="s">
        <v>184</v>
      </c>
      <c r="E242" s="231" t="s">
        <v>372</v>
      </c>
      <c r="F242" s="232" t="s">
        <v>373</v>
      </c>
      <c r="G242" s="232"/>
      <c r="H242" s="232"/>
      <c r="I242" s="232"/>
      <c r="J242" s="233" t="s">
        <v>213</v>
      </c>
      <c r="K242" s="234">
        <v>173</v>
      </c>
      <c r="L242" s="235">
        <v>0</v>
      </c>
      <c r="M242" s="235"/>
      <c r="N242" s="236">
        <f>ROUND(L242*K242,2)</f>
        <v>0</v>
      </c>
      <c r="O242" s="213"/>
      <c r="P242" s="213"/>
      <c r="Q242" s="213"/>
      <c r="R242" s="175"/>
      <c r="T242" s="214" t="s">
        <v>5</v>
      </c>
      <c r="U242" s="57" t="s">
        <v>45</v>
      </c>
      <c r="V242" s="48"/>
      <c r="W242" s="215">
        <f>V242*K242</f>
        <v>0</v>
      </c>
      <c r="X242" s="215">
        <v>0.0028</v>
      </c>
      <c r="Y242" s="215">
        <f>X242*K242</f>
        <v>0.4844</v>
      </c>
      <c r="Z242" s="215">
        <v>0</v>
      </c>
      <c r="AA242" s="216">
        <f>Z242*K242</f>
        <v>0</v>
      </c>
      <c r="AR242" s="23" t="s">
        <v>308</v>
      </c>
      <c r="AT242" s="23" t="s">
        <v>184</v>
      </c>
      <c r="AU242" s="23" t="s">
        <v>101</v>
      </c>
      <c r="AY242" s="23" t="s">
        <v>148</v>
      </c>
      <c r="BE242" s="132">
        <f>IF(U242="základní",N242,0)</f>
        <v>0</v>
      </c>
      <c r="BF242" s="132">
        <f>IF(U242="snížená",N242,0)</f>
        <v>0</v>
      </c>
      <c r="BG242" s="132">
        <f>IF(U242="zákl. přenesená",N242,0)</f>
        <v>0</v>
      </c>
      <c r="BH242" s="132">
        <f>IF(U242="sníž. přenesená",N242,0)</f>
        <v>0</v>
      </c>
      <c r="BI242" s="132">
        <f>IF(U242="nulová",N242,0)</f>
        <v>0</v>
      </c>
      <c r="BJ242" s="23" t="s">
        <v>85</v>
      </c>
      <c r="BK242" s="132">
        <f>ROUND(L242*K242,2)</f>
        <v>0</v>
      </c>
      <c r="BL242" s="23" t="s">
        <v>234</v>
      </c>
      <c r="BM242" s="23" t="s">
        <v>388</v>
      </c>
    </row>
    <row r="243" s="10" customFormat="1" ht="16.5" customHeight="1">
      <c r="B243" s="217"/>
      <c r="C243" s="218"/>
      <c r="D243" s="218"/>
      <c r="E243" s="219" t="s">
        <v>5</v>
      </c>
      <c r="F243" s="220" t="s">
        <v>389</v>
      </c>
      <c r="G243" s="221"/>
      <c r="H243" s="221"/>
      <c r="I243" s="221"/>
      <c r="J243" s="218"/>
      <c r="K243" s="222">
        <v>100</v>
      </c>
      <c r="L243" s="218"/>
      <c r="M243" s="218"/>
      <c r="N243" s="218"/>
      <c r="O243" s="218"/>
      <c r="P243" s="218"/>
      <c r="Q243" s="218"/>
      <c r="R243" s="223"/>
      <c r="T243" s="224"/>
      <c r="U243" s="218"/>
      <c r="V243" s="218"/>
      <c r="W243" s="218"/>
      <c r="X243" s="218"/>
      <c r="Y243" s="218"/>
      <c r="Z243" s="218"/>
      <c r="AA243" s="225"/>
      <c r="AT243" s="226" t="s">
        <v>156</v>
      </c>
      <c r="AU243" s="226" t="s">
        <v>101</v>
      </c>
      <c r="AV243" s="10" t="s">
        <v>101</v>
      </c>
      <c r="AW243" s="10" t="s">
        <v>37</v>
      </c>
      <c r="AX243" s="10" t="s">
        <v>80</v>
      </c>
      <c r="AY243" s="226" t="s">
        <v>148</v>
      </c>
    </row>
    <row r="244" s="10" customFormat="1" ht="16.5" customHeight="1">
      <c r="B244" s="217"/>
      <c r="C244" s="218"/>
      <c r="D244" s="218"/>
      <c r="E244" s="219" t="s">
        <v>5</v>
      </c>
      <c r="F244" s="229" t="s">
        <v>390</v>
      </c>
      <c r="G244" s="218"/>
      <c r="H244" s="218"/>
      <c r="I244" s="218"/>
      <c r="J244" s="218"/>
      <c r="K244" s="222">
        <v>73</v>
      </c>
      <c r="L244" s="218"/>
      <c r="M244" s="218"/>
      <c r="N244" s="218"/>
      <c r="O244" s="218"/>
      <c r="P244" s="218"/>
      <c r="Q244" s="218"/>
      <c r="R244" s="223"/>
      <c r="T244" s="224"/>
      <c r="U244" s="218"/>
      <c r="V244" s="218"/>
      <c r="W244" s="218"/>
      <c r="X244" s="218"/>
      <c r="Y244" s="218"/>
      <c r="Z244" s="218"/>
      <c r="AA244" s="225"/>
      <c r="AT244" s="226" t="s">
        <v>156</v>
      </c>
      <c r="AU244" s="226" t="s">
        <v>101</v>
      </c>
      <c r="AV244" s="10" t="s">
        <v>101</v>
      </c>
      <c r="AW244" s="10" t="s">
        <v>37</v>
      </c>
      <c r="AX244" s="10" t="s">
        <v>80</v>
      </c>
      <c r="AY244" s="226" t="s">
        <v>148</v>
      </c>
    </row>
    <row r="245" s="12" customFormat="1" ht="16.5" customHeight="1">
      <c r="B245" s="246"/>
      <c r="C245" s="247"/>
      <c r="D245" s="247"/>
      <c r="E245" s="248" t="s">
        <v>5</v>
      </c>
      <c r="F245" s="249" t="s">
        <v>224</v>
      </c>
      <c r="G245" s="247"/>
      <c r="H245" s="247"/>
      <c r="I245" s="247"/>
      <c r="J245" s="247"/>
      <c r="K245" s="250">
        <v>173</v>
      </c>
      <c r="L245" s="247"/>
      <c r="M245" s="247"/>
      <c r="N245" s="247"/>
      <c r="O245" s="247"/>
      <c r="P245" s="247"/>
      <c r="Q245" s="247"/>
      <c r="R245" s="251"/>
      <c r="T245" s="252"/>
      <c r="U245" s="247"/>
      <c r="V245" s="247"/>
      <c r="W245" s="247"/>
      <c r="X245" s="247"/>
      <c r="Y245" s="247"/>
      <c r="Z245" s="247"/>
      <c r="AA245" s="253"/>
      <c r="AT245" s="254" t="s">
        <v>156</v>
      </c>
      <c r="AU245" s="254" t="s">
        <v>101</v>
      </c>
      <c r="AV245" s="12" t="s">
        <v>153</v>
      </c>
      <c r="AW245" s="12" t="s">
        <v>37</v>
      </c>
      <c r="AX245" s="12" t="s">
        <v>85</v>
      </c>
      <c r="AY245" s="254" t="s">
        <v>148</v>
      </c>
    </row>
    <row r="246" s="1" customFormat="1" ht="25.5" customHeight="1">
      <c r="B246" s="171"/>
      <c r="C246" s="207" t="s">
        <v>391</v>
      </c>
      <c r="D246" s="207" t="s">
        <v>149</v>
      </c>
      <c r="E246" s="208" t="s">
        <v>392</v>
      </c>
      <c r="F246" s="209" t="s">
        <v>393</v>
      </c>
      <c r="G246" s="209"/>
      <c r="H246" s="209"/>
      <c r="I246" s="209"/>
      <c r="J246" s="210" t="s">
        <v>175</v>
      </c>
      <c r="K246" s="211">
        <v>1.3400000000000001</v>
      </c>
      <c r="L246" s="212">
        <v>0</v>
      </c>
      <c r="M246" s="212"/>
      <c r="N246" s="213">
        <f>ROUND(L246*K246,2)</f>
        <v>0</v>
      </c>
      <c r="O246" s="213"/>
      <c r="P246" s="213"/>
      <c r="Q246" s="213"/>
      <c r="R246" s="175"/>
      <c r="T246" s="214" t="s">
        <v>5</v>
      </c>
      <c r="U246" s="57" t="s">
        <v>45</v>
      </c>
      <c r="V246" s="48"/>
      <c r="W246" s="215">
        <f>V246*K246</f>
        <v>0</v>
      </c>
      <c r="X246" s="215">
        <v>0</v>
      </c>
      <c r="Y246" s="215">
        <f>X246*K246</f>
        <v>0</v>
      </c>
      <c r="Z246" s="215">
        <v>0</v>
      </c>
      <c r="AA246" s="216">
        <f>Z246*K246</f>
        <v>0</v>
      </c>
      <c r="AR246" s="23" t="s">
        <v>234</v>
      </c>
      <c r="AT246" s="23" t="s">
        <v>149</v>
      </c>
      <c r="AU246" s="23" t="s">
        <v>101</v>
      </c>
      <c r="AY246" s="23" t="s">
        <v>148</v>
      </c>
      <c r="BE246" s="132">
        <f>IF(U246="základní",N246,0)</f>
        <v>0</v>
      </c>
      <c r="BF246" s="132">
        <f>IF(U246="snížená",N246,0)</f>
        <v>0</v>
      </c>
      <c r="BG246" s="132">
        <f>IF(U246="zákl. přenesená",N246,0)</f>
        <v>0</v>
      </c>
      <c r="BH246" s="132">
        <f>IF(U246="sníž. přenesená",N246,0)</f>
        <v>0</v>
      </c>
      <c r="BI246" s="132">
        <f>IF(U246="nulová",N246,0)</f>
        <v>0</v>
      </c>
      <c r="BJ246" s="23" t="s">
        <v>85</v>
      </c>
      <c r="BK246" s="132">
        <f>ROUND(L246*K246,2)</f>
        <v>0</v>
      </c>
      <c r="BL246" s="23" t="s">
        <v>234</v>
      </c>
      <c r="BM246" s="23" t="s">
        <v>394</v>
      </c>
    </row>
    <row r="247" s="9" customFormat="1" ht="29.88" customHeight="1">
      <c r="B247" s="193"/>
      <c r="C247" s="194"/>
      <c r="D247" s="204" t="s">
        <v>124</v>
      </c>
      <c r="E247" s="204"/>
      <c r="F247" s="204"/>
      <c r="G247" s="204"/>
      <c r="H247" s="204"/>
      <c r="I247" s="204"/>
      <c r="J247" s="204"/>
      <c r="K247" s="204"/>
      <c r="L247" s="204"/>
      <c r="M247" s="204"/>
      <c r="N247" s="255">
        <f>BK247</f>
        <v>0</v>
      </c>
      <c r="O247" s="256"/>
      <c r="P247" s="256"/>
      <c r="Q247" s="256"/>
      <c r="R247" s="197"/>
      <c r="T247" s="198"/>
      <c r="U247" s="194"/>
      <c r="V247" s="194"/>
      <c r="W247" s="199">
        <f>SUM(W248:W268)</f>
        <v>0</v>
      </c>
      <c r="X247" s="194"/>
      <c r="Y247" s="199">
        <f>SUM(Y248:Y268)</f>
        <v>0.32332938</v>
      </c>
      <c r="Z247" s="194"/>
      <c r="AA247" s="200">
        <f>SUM(AA248:AA268)</f>
        <v>0</v>
      </c>
      <c r="AR247" s="201" t="s">
        <v>101</v>
      </c>
      <c r="AT247" s="202" t="s">
        <v>79</v>
      </c>
      <c r="AU247" s="202" t="s">
        <v>85</v>
      </c>
      <c r="AY247" s="201" t="s">
        <v>148</v>
      </c>
      <c r="BK247" s="203">
        <f>SUM(BK248:BK268)</f>
        <v>0</v>
      </c>
    </row>
    <row r="248" s="1" customFormat="1" ht="25.5" customHeight="1">
      <c r="B248" s="171"/>
      <c r="C248" s="207" t="s">
        <v>395</v>
      </c>
      <c r="D248" s="207" t="s">
        <v>149</v>
      </c>
      <c r="E248" s="208" t="s">
        <v>396</v>
      </c>
      <c r="F248" s="209" t="s">
        <v>397</v>
      </c>
      <c r="G248" s="209"/>
      <c r="H248" s="209"/>
      <c r="I248" s="209"/>
      <c r="J248" s="210" t="s">
        <v>192</v>
      </c>
      <c r="K248" s="211">
        <v>39.054000000000002</v>
      </c>
      <c r="L248" s="212">
        <v>0</v>
      </c>
      <c r="M248" s="212"/>
      <c r="N248" s="213">
        <f>ROUND(L248*K248,2)</f>
        <v>0</v>
      </c>
      <c r="O248" s="213"/>
      <c r="P248" s="213"/>
      <c r="Q248" s="213"/>
      <c r="R248" s="175"/>
      <c r="T248" s="214" t="s">
        <v>5</v>
      </c>
      <c r="U248" s="57" t="s">
        <v>45</v>
      </c>
      <c r="V248" s="48"/>
      <c r="W248" s="215">
        <f>V248*K248</f>
        <v>0</v>
      </c>
      <c r="X248" s="215">
        <v>0.00013999999999999999</v>
      </c>
      <c r="Y248" s="215">
        <f>X248*K248</f>
        <v>0.0054675599999999998</v>
      </c>
      <c r="Z248" s="215">
        <v>0</v>
      </c>
      <c r="AA248" s="216">
        <f>Z248*K248</f>
        <v>0</v>
      </c>
      <c r="AR248" s="23" t="s">
        <v>234</v>
      </c>
      <c r="AT248" s="23" t="s">
        <v>149</v>
      </c>
      <c r="AU248" s="23" t="s">
        <v>101</v>
      </c>
      <c r="AY248" s="23" t="s">
        <v>148</v>
      </c>
      <c r="BE248" s="132">
        <f>IF(U248="základní",N248,0)</f>
        <v>0</v>
      </c>
      <c r="BF248" s="132">
        <f>IF(U248="snížená",N248,0)</f>
        <v>0</v>
      </c>
      <c r="BG248" s="132">
        <f>IF(U248="zákl. přenesená",N248,0)</f>
        <v>0</v>
      </c>
      <c r="BH248" s="132">
        <f>IF(U248="sníž. přenesená",N248,0)</f>
        <v>0</v>
      </c>
      <c r="BI248" s="132">
        <f>IF(U248="nulová",N248,0)</f>
        <v>0</v>
      </c>
      <c r="BJ248" s="23" t="s">
        <v>85</v>
      </c>
      <c r="BK248" s="132">
        <f>ROUND(L248*K248,2)</f>
        <v>0</v>
      </c>
      <c r="BL248" s="23" t="s">
        <v>234</v>
      </c>
      <c r="BM248" s="23" t="s">
        <v>398</v>
      </c>
    </row>
    <row r="249" s="10" customFormat="1" ht="16.5" customHeight="1">
      <c r="B249" s="217"/>
      <c r="C249" s="218"/>
      <c r="D249" s="218"/>
      <c r="E249" s="219" t="s">
        <v>5</v>
      </c>
      <c r="F249" s="220" t="s">
        <v>399</v>
      </c>
      <c r="G249" s="221"/>
      <c r="H249" s="221"/>
      <c r="I249" s="221"/>
      <c r="J249" s="218"/>
      <c r="K249" s="222">
        <v>17.82</v>
      </c>
      <c r="L249" s="218"/>
      <c r="M249" s="218"/>
      <c r="N249" s="218"/>
      <c r="O249" s="218"/>
      <c r="P249" s="218"/>
      <c r="Q249" s="218"/>
      <c r="R249" s="223"/>
      <c r="T249" s="224"/>
      <c r="U249" s="218"/>
      <c r="V249" s="218"/>
      <c r="W249" s="218"/>
      <c r="X249" s="218"/>
      <c r="Y249" s="218"/>
      <c r="Z249" s="218"/>
      <c r="AA249" s="225"/>
      <c r="AT249" s="226" t="s">
        <v>156</v>
      </c>
      <c r="AU249" s="226" t="s">
        <v>101</v>
      </c>
      <c r="AV249" s="10" t="s">
        <v>101</v>
      </c>
      <c r="AW249" s="10" t="s">
        <v>37</v>
      </c>
      <c r="AX249" s="10" t="s">
        <v>80</v>
      </c>
      <c r="AY249" s="226" t="s">
        <v>148</v>
      </c>
    </row>
    <row r="250" s="10" customFormat="1" ht="16.5" customHeight="1">
      <c r="B250" s="217"/>
      <c r="C250" s="218"/>
      <c r="D250" s="218"/>
      <c r="E250" s="219" t="s">
        <v>5</v>
      </c>
      <c r="F250" s="229" t="s">
        <v>400</v>
      </c>
      <c r="G250" s="218"/>
      <c r="H250" s="218"/>
      <c r="I250" s="218"/>
      <c r="J250" s="218"/>
      <c r="K250" s="222">
        <v>8.1839999999999993</v>
      </c>
      <c r="L250" s="218"/>
      <c r="M250" s="218"/>
      <c r="N250" s="218"/>
      <c r="O250" s="218"/>
      <c r="P250" s="218"/>
      <c r="Q250" s="218"/>
      <c r="R250" s="223"/>
      <c r="T250" s="224"/>
      <c r="U250" s="218"/>
      <c r="V250" s="218"/>
      <c r="W250" s="218"/>
      <c r="X250" s="218"/>
      <c r="Y250" s="218"/>
      <c r="Z250" s="218"/>
      <c r="AA250" s="225"/>
      <c r="AT250" s="226" t="s">
        <v>156</v>
      </c>
      <c r="AU250" s="226" t="s">
        <v>101</v>
      </c>
      <c r="AV250" s="10" t="s">
        <v>101</v>
      </c>
      <c r="AW250" s="10" t="s">
        <v>37</v>
      </c>
      <c r="AX250" s="10" t="s">
        <v>80</v>
      </c>
      <c r="AY250" s="226" t="s">
        <v>148</v>
      </c>
    </row>
    <row r="251" s="10" customFormat="1" ht="16.5" customHeight="1">
      <c r="B251" s="217"/>
      <c r="C251" s="218"/>
      <c r="D251" s="218"/>
      <c r="E251" s="219" t="s">
        <v>5</v>
      </c>
      <c r="F251" s="229" t="s">
        <v>401</v>
      </c>
      <c r="G251" s="218"/>
      <c r="H251" s="218"/>
      <c r="I251" s="218"/>
      <c r="J251" s="218"/>
      <c r="K251" s="222">
        <v>13.050000000000001</v>
      </c>
      <c r="L251" s="218"/>
      <c r="M251" s="218"/>
      <c r="N251" s="218"/>
      <c r="O251" s="218"/>
      <c r="P251" s="218"/>
      <c r="Q251" s="218"/>
      <c r="R251" s="223"/>
      <c r="T251" s="224"/>
      <c r="U251" s="218"/>
      <c r="V251" s="218"/>
      <c r="W251" s="218"/>
      <c r="X251" s="218"/>
      <c r="Y251" s="218"/>
      <c r="Z251" s="218"/>
      <c r="AA251" s="225"/>
      <c r="AT251" s="226" t="s">
        <v>156</v>
      </c>
      <c r="AU251" s="226" t="s">
        <v>101</v>
      </c>
      <c r="AV251" s="10" t="s">
        <v>101</v>
      </c>
      <c r="AW251" s="10" t="s">
        <v>37</v>
      </c>
      <c r="AX251" s="10" t="s">
        <v>80</v>
      </c>
      <c r="AY251" s="226" t="s">
        <v>148</v>
      </c>
    </row>
    <row r="252" s="12" customFormat="1" ht="16.5" customHeight="1">
      <c r="B252" s="246"/>
      <c r="C252" s="247"/>
      <c r="D252" s="247"/>
      <c r="E252" s="248" t="s">
        <v>5</v>
      </c>
      <c r="F252" s="249" t="s">
        <v>224</v>
      </c>
      <c r="G252" s="247"/>
      <c r="H252" s="247"/>
      <c r="I252" s="247"/>
      <c r="J252" s="247"/>
      <c r="K252" s="250">
        <v>39.054000000000002</v>
      </c>
      <c r="L252" s="247"/>
      <c r="M252" s="247"/>
      <c r="N252" s="247"/>
      <c r="O252" s="247"/>
      <c r="P252" s="247"/>
      <c r="Q252" s="247"/>
      <c r="R252" s="251"/>
      <c r="T252" s="252"/>
      <c r="U252" s="247"/>
      <c r="V252" s="247"/>
      <c r="W252" s="247"/>
      <c r="X252" s="247"/>
      <c r="Y252" s="247"/>
      <c r="Z252" s="247"/>
      <c r="AA252" s="253"/>
      <c r="AT252" s="254" t="s">
        <v>156</v>
      </c>
      <c r="AU252" s="254" t="s">
        <v>101</v>
      </c>
      <c r="AV252" s="12" t="s">
        <v>153</v>
      </c>
      <c r="AW252" s="12" t="s">
        <v>37</v>
      </c>
      <c r="AX252" s="12" t="s">
        <v>85</v>
      </c>
      <c r="AY252" s="254" t="s">
        <v>148</v>
      </c>
    </row>
    <row r="253" s="1" customFormat="1" ht="25.5" customHeight="1">
      <c r="B253" s="171"/>
      <c r="C253" s="207" t="s">
        <v>402</v>
      </c>
      <c r="D253" s="207" t="s">
        <v>149</v>
      </c>
      <c r="E253" s="208" t="s">
        <v>403</v>
      </c>
      <c r="F253" s="209" t="s">
        <v>404</v>
      </c>
      <c r="G253" s="209"/>
      <c r="H253" s="209"/>
      <c r="I253" s="209"/>
      <c r="J253" s="210" t="s">
        <v>192</v>
      </c>
      <c r="K253" s="211">
        <v>39.054000000000002</v>
      </c>
      <c r="L253" s="212">
        <v>0</v>
      </c>
      <c r="M253" s="212"/>
      <c r="N253" s="213">
        <f>ROUND(L253*K253,2)</f>
        <v>0</v>
      </c>
      <c r="O253" s="213"/>
      <c r="P253" s="213"/>
      <c r="Q253" s="213"/>
      <c r="R253" s="175"/>
      <c r="T253" s="214" t="s">
        <v>5</v>
      </c>
      <c r="U253" s="57" t="s">
        <v>45</v>
      </c>
      <c r="V253" s="48"/>
      <c r="W253" s="215">
        <f>V253*K253</f>
        <v>0</v>
      </c>
      <c r="X253" s="215">
        <v>0.00012999999999999999</v>
      </c>
      <c r="Y253" s="215">
        <f>X253*K253</f>
        <v>0.0050770199999999998</v>
      </c>
      <c r="Z253" s="215">
        <v>0</v>
      </c>
      <c r="AA253" s="216">
        <f>Z253*K253</f>
        <v>0</v>
      </c>
      <c r="AR253" s="23" t="s">
        <v>234</v>
      </c>
      <c r="AT253" s="23" t="s">
        <v>149</v>
      </c>
      <c r="AU253" s="23" t="s">
        <v>101</v>
      </c>
      <c r="AY253" s="23" t="s">
        <v>148</v>
      </c>
      <c r="BE253" s="132">
        <f>IF(U253="základní",N253,0)</f>
        <v>0</v>
      </c>
      <c r="BF253" s="132">
        <f>IF(U253="snížená",N253,0)</f>
        <v>0</v>
      </c>
      <c r="BG253" s="132">
        <f>IF(U253="zákl. přenesená",N253,0)</f>
        <v>0</v>
      </c>
      <c r="BH253" s="132">
        <f>IF(U253="sníž. přenesená",N253,0)</f>
        <v>0</v>
      </c>
      <c r="BI253" s="132">
        <f>IF(U253="nulová",N253,0)</f>
        <v>0</v>
      </c>
      <c r="BJ253" s="23" t="s">
        <v>85</v>
      </c>
      <c r="BK253" s="132">
        <f>ROUND(L253*K253,2)</f>
        <v>0</v>
      </c>
      <c r="BL253" s="23" t="s">
        <v>234</v>
      </c>
      <c r="BM253" s="23" t="s">
        <v>405</v>
      </c>
    </row>
    <row r="254" s="1" customFormat="1" ht="25.5" customHeight="1">
      <c r="B254" s="171"/>
      <c r="C254" s="207" t="s">
        <v>406</v>
      </c>
      <c r="D254" s="207" t="s">
        <v>149</v>
      </c>
      <c r="E254" s="208" t="s">
        <v>407</v>
      </c>
      <c r="F254" s="209" t="s">
        <v>408</v>
      </c>
      <c r="G254" s="209"/>
      <c r="H254" s="209"/>
      <c r="I254" s="209"/>
      <c r="J254" s="210" t="s">
        <v>192</v>
      </c>
      <c r="K254" s="211">
        <v>39.054000000000002</v>
      </c>
      <c r="L254" s="212">
        <v>0</v>
      </c>
      <c r="M254" s="212"/>
      <c r="N254" s="213">
        <f>ROUND(L254*K254,2)</f>
        <v>0</v>
      </c>
      <c r="O254" s="213"/>
      <c r="P254" s="213"/>
      <c r="Q254" s="213"/>
      <c r="R254" s="175"/>
      <c r="T254" s="214" t="s">
        <v>5</v>
      </c>
      <c r="U254" s="57" t="s">
        <v>45</v>
      </c>
      <c r="V254" s="48"/>
      <c r="W254" s="215">
        <f>V254*K254</f>
        <v>0</v>
      </c>
      <c r="X254" s="215">
        <v>0.00012999999999999999</v>
      </c>
      <c r="Y254" s="215">
        <f>X254*K254</f>
        <v>0.0050770199999999998</v>
      </c>
      <c r="Z254" s="215">
        <v>0</v>
      </c>
      <c r="AA254" s="216">
        <f>Z254*K254</f>
        <v>0</v>
      </c>
      <c r="AR254" s="23" t="s">
        <v>234</v>
      </c>
      <c r="AT254" s="23" t="s">
        <v>149</v>
      </c>
      <c r="AU254" s="23" t="s">
        <v>101</v>
      </c>
      <c r="AY254" s="23" t="s">
        <v>148</v>
      </c>
      <c r="BE254" s="132">
        <f>IF(U254="základní",N254,0)</f>
        <v>0</v>
      </c>
      <c r="BF254" s="132">
        <f>IF(U254="snížená",N254,0)</f>
        <v>0</v>
      </c>
      <c r="BG254" s="132">
        <f>IF(U254="zákl. přenesená",N254,0)</f>
        <v>0</v>
      </c>
      <c r="BH254" s="132">
        <f>IF(U254="sníž. přenesená",N254,0)</f>
        <v>0</v>
      </c>
      <c r="BI254" s="132">
        <f>IF(U254="nulová",N254,0)</f>
        <v>0</v>
      </c>
      <c r="BJ254" s="23" t="s">
        <v>85</v>
      </c>
      <c r="BK254" s="132">
        <f>ROUND(L254*K254,2)</f>
        <v>0</v>
      </c>
      <c r="BL254" s="23" t="s">
        <v>234</v>
      </c>
      <c r="BM254" s="23" t="s">
        <v>409</v>
      </c>
    </row>
    <row r="255" s="1" customFormat="1" ht="25.5" customHeight="1">
      <c r="B255" s="171"/>
      <c r="C255" s="207" t="s">
        <v>410</v>
      </c>
      <c r="D255" s="207" t="s">
        <v>149</v>
      </c>
      <c r="E255" s="208" t="s">
        <v>411</v>
      </c>
      <c r="F255" s="209" t="s">
        <v>412</v>
      </c>
      <c r="G255" s="209"/>
      <c r="H255" s="209"/>
      <c r="I255" s="209"/>
      <c r="J255" s="210" t="s">
        <v>192</v>
      </c>
      <c r="K255" s="211">
        <v>43.399999999999999</v>
      </c>
      <c r="L255" s="212">
        <v>0</v>
      </c>
      <c r="M255" s="212"/>
      <c r="N255" s="213">
        <f>ROUND(L255*K255,2)</f>
        <v>0</v>
      </c>
      <c r="O255" s="213"/>
      <c r="P255" s="213"/>
      <c r="Q255" s="213"/>
      <c r="R255" s="175"/>
      <c r="T255" s="214" t="s">
        <v>5</v>
      </c>
      <c r="U255" s="57" t="s">
        <v>45</v>
      </c>
      <c r="V255" s="48"/>
      <c r="W255" s="215">
        <f>V255*K255</f>
        <v>0</v>
      </c>
      <c r="X255" s="215">
        <v>8.0000000000000007E-05</v>
      </c>
      <c r="Y255" s="215">
        <f>X255*K255</f>
        <v>0.0034720000000000003</v>
      </c>
      <c r="Z255" s="215">
        <v>0</v>
      </c>
      <c r="AA255" s="216">
        <f>Z255*K255</f>
        <v>0</v>
      </c>
      <c r="AR255" s="23" t="s">
        <v>234</v>
      </c>
      <c r="AT255" s="23" t="s">
        <v>149</v>
      </c>
      <c r="AU255" s="23" t="s">
        <v>101</v>
      </c>
      <c r="AY255" s="23" t="s">
        <v>148</v>
      </c>
      <c r="BE255" s="132">
        <f>IF(U255="základní",N255,0)</f>
        <v>0</v>
      </c>
      <c r="BF255" s="132">
        <f>IF(U255="snížená",N255,0)</f>
        <v>0</v>
      </c>
      <c r="BG255" s="132">
        <f>IF(U255="zákl. přenesená",N255,0)</f>
        <v>0</v>
      </c>
      <c r="BH255" s="132">
        <f>IF(U255="sníž. přenesená",N255,0)</f>
        <v>0</v>
      </c>
      <c r="BI255" s="132">
        <f>IF(U255="nulová",N255,0)</f>
        <v>0</v>
      </c>
      <c r="BJ255" s="23" t="s">
        <v>85</v>
      </c>
      <c r="BK255" s="132">
        <f>ROUND(L255*K255,2)</f>
        <v>0</v>
      </c>
      <c r="BL255" s="23" t="s">
        <v>234</v>
      </c>
      <c r="BM255" s="23" t="s">
        <v>413</v>
      </c>
    </row>
    <row r="256" s="10" customFormat="1" ht="25.5" customHeight="1">
      <c r="B256" s="217"/>
      <c r="C256" s="218"/>
      <c r="D256" s="218"/>
      <c r="E256" s="219" t="s">
        <v>5</v>
      </c>
      <c r="F256" s="220" t="s">
        <v>264</v>
      </c>
      <c r="G256" s="221"/>
      <c r="H256" s="221"/>
      <c r="I256" s="221"/>
      <c r="J256" s="218"/>
      <c r="K256" s="222">
        <v>43.399999999999999</v>
      </c>
      <c r="L256" s="218"/>
      <c r="M256" s="218"/>
      <c r="N256" s="218"/>
      <c r="O256" s="218"/>
      <c r="P256" s="218"/>
      <c r="Q256" s="218"/>
      <c r="R256" s="223"/>
      <c r="T256" s="224"/>
      <c r="U256" s="218"/>
      <c r="V256" s="218"/>
      <c r="W256" s="218"/>
      <c r="X256" s="218"/>
      <c r="Y256" s="218"/>
      <c r="Z256" s="218"/>
      <c r="AA256" s="225"/>
      <c r="AT256" s="226" t="s">
        <v>156</v>
      </c>
      <c r="AU256" s="226" t="s">
        <v>101</v>
      </c>
      <c r="AV256" s="10" t="s">
        <v>101</v>
      </c>
      <c r="AW256" s="10" t="s">
        <v>37</v>
      </c>
      <c r="AX256" s="10" t="s">
        <v>85</v>
      </c>
      <c r="AY256" s="226" t="s">
        <v>148</v>
      </c>
    </row>
    <row r="257" s="1" customFormat="1" ht="25.5" customHeight="1">
      <c r="B257" s="171"/>
      <c r="C257" s="207" t="s">
        <v>414</v>
      </c>
      <c r="D257" s="207" t="s">
        <v>149</v>
      </c>
      <c r="E257" s="208" t="s">
        <v>415</v>
      </c>
      <c r="F257" s="209" t="s">
        <v>416</v>
      </c>
      <c r="G257" s="209"/>
      <c r="H257" s="209"/>
      <c r="I257" s="209"/>
      <c r="J257" s="210" t="s">
        <v>192</v>
      </c>
      <c r="K257" s="211">
        <v>43.399999999999999</v>
      </c>
      <c r="L257" s="212">
        <v>0</v>
      </c>
      <c r="M257" s="212"/>
      <c r="N257" s="213">
        <f>ROUND(L257*K257,2)</f>
        <v>0</v>
      </c>
      <c r="O257" s="213"/>
      <c r="P257" s="213"/>
      <c r="Q257" s="213"/>
      <c r="R257" s="175"/>
      <c r="T257" s="214" t="s">
        <v>5</v>
      </c>
      <c r="U257" s="57" t="s">
        <v>45</v>
      </c>
      <c r="V257" s="48"/>
      <c r="W257" s="215">
        <f>V257*K257</f>
        <v>0</v>
      </c>
      <c r="X257" s="215">
        <v>0.00027999999999999998</v>
      </c>
      <c r="Y257" s="215">
        <f>X257*K257</f>
        <v>0.012151999999999998</v>
      </c>
      <c r="Z257" s="215">
        <v>0</v>
      </c>
      <c r="AA257" s="216">
        <f>Z257*K257</f>
        <v>0</v>
      </c>
      <c r="AR257" s="23" t="s">
        <v>234</v>
      </c>
      <c r="AT257" s="23" t="s">
        <v>149</v>
      </c>
      <c r="AU257" s="23" t="s">
        <v>101</v>
      </c>
      <c r="AY257" s="23" t="s">
        <v>148</v>
      </c>
      <c r="BE257" s="132">
        <f>IF(U257="základní",N257,0)</f>
        <v>0</v>
      </c>
      <c r="BF257" s="132">
        <f>IF(U257="snížená",N257,0)</f>
        <v>0</v>
      </c>
      <c r="BG257" s="132">
        <f>IF(U257="zákl. přenesená",N257,0)</f>
        <v>0</v>
      </c>
      <c r="BH257" s="132">
        <f>IF(U257="sníž. přenesená",N257,0)</f>
        <v>0</v>
      </c>
      <c r="BI257" s="132">
        <f>IF(U257="nulová",N257,0)</f>
        <v>0</v>
      </c>
      <c r="BJ257" s="23" t="s">
        <v>85</v>
      </c>
      <c r="BK257" s="132">
        <f>ROUND(L257*K257,2)</f>
        <v>0</v>
      </c>
      <c r="BL257" s="23" t="s">
        <v>234</v>
      </c>
      <c r="BM257" s="23" t="s">
        <v>417</v>
      </c>
    </row>
    <row r="258" s="10" customFormat="1" ht="25.5" customHeight="1">
      <c r="B258" s="217"/>
      <c r="C258" s="218"/>
      <c r="D258" s="218"/>
      <c r="E258" s="219" t="s">
        <v>5</v>
      </c>
      <c r="F258" s="220" t="s">
        <v>264</v>
      </c>
      <c r="G258" s="221"/>
      <c r="H258" s="221"/>
      <c r="I258" s="221"/>
      <c r="J258" s="218"/>
      <c r="K258" s="222">
        <v>43.399999999999999</v>
      </c>
      <c r="L258" s="218"/>
      <c r="M258" s="218"/>
      <c r="N258" s="218"/>
      <c r="O258" s="218"/>
      <c r="P258" s="218"/>
      <c r="Q258" s="218"/>
      <c r="R258" s="223"/>
      <c r="T258" s="224"/>
      <c r="U258" s="218"/>
      <c r="V258" s="218"/>
      <c r="W258" s="218"/>
      <c r="X258" s="218"/>
      <c r="Y258" s="218"/>
      <c r="Z258" s="218"/>
      <c r="AA258" s="225"/>
      <c r="AT258" s="226" t="s">
        <v>156</v>
      </c>
      <c r="AU258" s="226" t="s">
        <v>101</v>
      </c>
      <c r="AV258" s="10" t="s">
        <v>101</v>
      </c>
      <c r="AW258" s="10" t="s">
        <v>37</v>
      </c>
      <c r="AX258" s="10" t="s">
        <v>85</v>
      </c>
      <c r="AY258" s="226" t="s">
        <v>148</v>
      </c>
    </row>
    <row r="259" s="1" customFormat="1" ht="25.5" customHeight="1">
      <c r="B259" s="171"/>
      <c r="C259" s="207" t="s">
        <v>418</v>
      </c>
      <c r="D259" s="207" t="s">
        <v>149</v>
      </c>
      <c r="E259" s="208" t="s">
        <v>419</v>
      </c>
      <c r="F259" s="209" t="s">
        <v>420</v>
      </c>
      <c r="G259" s="209"/>
      <c r="H259" s="209"/>
      <c r="I259" s="209"/>
      <c r="J259" s="210" t="s">
        <v>192</v>
      </c>
      <c r="K259" s="211">
        <v>84.174000000000007</v>
      </c>
      <c r="L259" s="212">
        <v>0</v>
      </c>
      <c r="M259" s="212"/>
      <c r="N259" s="213">
        <f>ROUND(L259*K259,2)</f>
        <v>0</v>
      </c>
      <c r="O259" s="213"/>
      <c r="P259" s="213"/>
      <c r="Q259" s="213"/>
      <c r="R259" s="175"/>
      <c r="T259" s="214" t="s">
        <v>5</v>
      </c>
      <c r="U259" s="57" t="s">
        <v>45</v>
      </c>
      <c r="V259" s="48"/>
      <c r="W259" s="215">
        <f>V259*K259</f>
        <v>0</v>
      </c>
      <c r="X259" s="215">
        <v>0</v>
      </c>
      <c r="Y259" s="215">
        <f>X259*K259</f>
        <v>0</v>
      </c>
      <c r="Z259" s="215">
        <v>0</v>
      </c>
      <c r="AA259" s="216">
        <f>Z259*K259</f>
        <v>0</v>
      </c>
      <c r="AR259" s="23" t="s">
        <v>234</v>
      </c>
      <c r="AT259" s="23" t="s">
        <v>149</v>
      </c>
      <c r="AU259" s="23" t="s">
        <v>101</v>
      </c>
      <c r="AY259" s="23" t="s">
        <v>148</v>
      </c>
      <c r="BE259" s="132">
        <f>IF(U259="základní",N259,0)</f>
        <v>0</v>
      </c>
      <c r="BF259" s="132">
        <f>IF(U259="snížená",N259,0)</f>
        <v>0</v>
      </c>
      <c r="BG259" s="132">
        <f>IF(U259="zákl. přenesená",N259,0)</f>
        <v>0</v>
      </c>
      <c r="BH259" s="132">
        <f>IF(U259="sníž. přenesená",N259,0)</f>
        <v>0</v>
      </c>
      <c r="BI259" s="132">
        <f>IF(U259="nulová",N259,0)</f>
        <v>0</v>
      </c>
      <c r="BJ259" s="23" t="s">
        <v>85</v>
      </c>
      <c r="BK259" s="132">
        <f>ROUND(L259*K259,2)</f>
        <v>0</v>
      </c>
      <c r="BL259" s="23" t="s">
        <v>234</v>
      </c>
      <c r="BM259" s="23" t="s">
        <v>421</v>
      </c>
    </row>
    <row r="260" s="1" customFormat="1" ht="25.5" customHeight="1">
      <c r="B260" s="171"/>
      <c r="C260" s="207" t="s">
        <v>422</v>
      </c>
      <c r="D260" s="207" t="s">
        <v>149</v>
      </c>
      <c r="E260" s="208" t="s">
        <v>423</v>
      </c>
      <c r="F260" s="209" t="s">
        <v>424</v>
      </c>
      <c r="G260" s="209"/>
      <c r="H260" s="209"/>
      <c r="I260" s="209"/>
      <c r="J260" s="210" t="s">
        <v>192</v>
      </c>
      <c r="K260" s="211">
        <v>84.174000000000007</v>
      </c>
      <c r="L260" s="212">
        <v>0</v>
      </c>
      <c r="M260" s="212"/>
      <c r="N260" s="213">
        <f>ROUND(L260*K260,2)</f>
        <v>0</v>
      </c>
      <c r="O260" s="213"/>
      <c r="P260" s="213"/>
      <c r="Q260" s="213"/>
      <c r="R260" s="175"/>
      <c r="T260" s="214" t="s">
        <v>5</v>
      </c>
      <c r="U260" s="57" t="s">
        <v>45</v>
      </c>
      <c r="V260" s="48"/>
      <c r="W260" s="215">
        <f>V260*K260</f>
        <v>0</v>
      </c>
      <c r="X260" s="215">
        <v>0.0030000000000000001</v>
      </c>
      <c r="Y260" s="215">
        <f>X260*K260</f>
        <v>0.25252200000000002</v>
      </c>
      <c r="Z260" s="215">
        <v>0</v>
      </c>
      <c r="AA260" s="216">
        <f>Z260*K260</f>
        <v>0</v>
      </c>
      <c r="AR260" s="23" t="s">
        <v>234</v>
      </c>
      <c r="AT260" s="23" t="s">
        <v>149</v>
      </c>
      <c r="AU260" s="23" t="s">
        <v>101</v>
      </c>
      <c r="AY260" s="23" t="s">
        <v>148</v>
      </c>
      <c r="BE260" s="132">
        <f>IF(U260="základní",N260,0)</f>
        <v>0</v>
      </c>
      <c r="BF260" s="132">
        <f>IF(U260="snížená",N260,0)</f>
        <v>0</v>
      </c>
      <c r="BG260" s="132">
        <f>IF(U260="zákl. přenesená",N260,0)</f>
        <v>0</v>
      </c>
      <c r="BH260" s="132">
        <f>IF(U260="sníž. přenesená",N260,0)</f>
        <v>0</v>
      </c>
      <c r="BI260" s="132">
        <f>IF(U260="nulová",N260,0)</f>
        <v>0</v>
      </c>
      <c r="BJ260" s="23" t="s">
        <v>85</v>
      </c>
      <c r="BK260" s="132">
        <f>ROUND(L260*K260,2)</f>
        <v>0</v>
      </c>
      <c r="BL260" s="23" t="s">
        <v>234</v>
      </c>
      <c r="BM260" s="23" t="s">
        <v>425</v>
      </c>
    </row>
    <row r="261" s="1" customFormat="1" ht="38.25" customHeight="1">
      <c r="B261" s="171"/>
      <c r="C261" s="207" t="s">
        <v>426</v>
      </c>
      <c r="D261" s="207" t="s">
        <v>149</v>
      </c>
      <c r="E261" s="208" t="s">
        <v>427</v>
      </c>
      <c r="F261" s="209" t="s">
        <v>428</v>
      </c>
      <c r="G261" s="209"/>
      <c r="H261" s="209"/>
      <c r="I261" s="209"/>
      <c r="J261" s="210" t="s">
        <v>192</v>
      </c>
      <c r="K261" s="211">
        <v>84.174000000000007</v>
      </c>
      <c r="L261" s="212">
        <v>0</v>
      </c>
      <c r="M261" s="212"/>
      <c r="N261" s="213">
        <f>ROUND(L261*K261,2)</f>
        <v>0</v>
      </c>
      <c r="O261" s="213"/>
      <c r="P261" s="213"/>
      <c r="Q261" s="213"/>
      <c r="R261" s="175"/>
      <c r="T261" s="214" t="s">
        <v>5</v>
      </c>
      <c r="U261" s="57" t="s">
        <v>45</v>
      </c>
      <c r="V261" s="48"/>
      <c r="W261" s="215">
        <f>V261*K261</f>
        <v>0</v>
      </c>
      <c r="X261" s="215">
        <v>0.00011</v>
      </c>
      <c r="Y261" s="215">
        <f>X261*K261</f>
        <v>0.0092591400000000008</v>
      </c>
      <c r="Z261" s="215">
        <v>0</v>
      </c>
      <c r="AA261" s="216">
        <f>Z261*K261</f>
        <v>0</v>
      </c>
      <c r="AR261" s="23" t="s">
        <v>234</v>
      </c>
      <c r="AT261" s="23" t="s">
        <v>149</v>
      </c>
      <c r="AU261" s="23" t="s">
        <v>101</v>
      </c>
      <c r="AY261" s="23" t="s">
        <v>148</v>
      </c>
      <c r="BE261" s="132">
        <f>IF(U261="základní",N261,0)</f>
        <v>0</v>
      </c>
      <c r="BF261" s="132">
        <f>IF(U261="snížená",N261,0)</f>
        <v>0</v>
      </c>
      <c r="BG261" s="132">
        <f>IF(U261="zákl. přenesená",N261,0)</f>
        <v>0</v>
      </c>
      <c r="BH261" s="132">
        <f>IF(U261="sníž. přenesená",N261,0)</f>
        <v>0</v>
      </c>
      <c r="BI261" s="132">
        <f>IF(U261="nulová",N261,0)</f>
        <v>0</v>
      </c>
      <c r="BJ261" s="23" t="s">
        <v>85</v>
      </c>
      <c r="BK261" s="132">
        <f>ROUND(L261*K261,2)</f>
        <v>0</v>
      </c>
      <c r="BL261" s="23" t="s">
        <v>234</v>
      </c>
      <c r="BM261" s="23" t="s">
        <v>429</v>
      </c>
    </row>
    <row r="262" s="10" customFormat="1" ht="16.5" customHeight="1">
      <c r="B262" s="217"/>
      <c r="C262" s="218"/>
      <c r="D262" s="218"/>
      <c r="E262" s="219" t="s">
        <v>5</v>
      </c>
      <c r="F262" s="220" t="s">
        <v>430</v>
      </c>
      <c r="G262" s="221"/>
      <c r="H262" s="221"/>
      <c r="I262" s="221"/>
      <c r="J262" s="218"/>
      <c r="K262" s="222">
        <v>27.280000000000001</v>
      </c>
      <c r="L262" s="218"/>
      <c r="M262" s="218"/>
      <c r="N262" s="218"/>
      <c r="O262" s="218"/>
      <c r="P262" s="218"/>
      <c r="Q262" s="218"/>
      <c r="R262" s="223"/>
      <c r="T262" s="224"/>
      <c r="U262" s="218"/>
      <c r="V262" s="218"/>
      <c r="W262" s="218"/>
      <c r="X262" s="218"/>
      <c r="Y262" s="218"/>
      <c r="Z262" s="218"/>
      <c r="AA262" s="225"/>
      <c r="AT262" s="226" t="s">
        <v>156</v>
      </c>
      <c r="AU262" s="226" t="s">
        <v>101</v>
      </c>
      <c r="AV262" s="10" t="s">
        <v>101</v>
      </c>
      <c r="AW262" s="10" t="s">
        <v>37</v>
      </c>
      <c r="AX262" s="10" t="s">
        <v>80</v>
      </c>
      <c r="AY262" s="226" t="s">
        <v>148</v>
      </c>
    </row>
    <row r="263" s="10" customFormat="1" ht="16.5" customHeight="1">
      <c r="B263" s="217"/>
      <c r="C263" s="218"/>
      <c r="D263" s="218"/>
      <c r="E263" s="219" t="s">
        <v>5</v>
      </c>
      <c r="F263" s="229" t="s">
        <v>431</v>
      </c>
      <c r="G263" s="218"/>
      <c r="H263" s="218"/>
      <c r="I263" s="218"/>
      <c r="J263" s="218"/>
      <c r="K263" s="222">
        <v>16.065000000000001</v>
      </c>
      <c r="L263" s="218"/>
      <c r="M263" s="218"/>
      <c r="N263" s="218"/>
      <c r="O263" s="218"/>
      <c r="P263" s="218"/>
      <c r="Q263" s="218"/>
      <c r="R263" s="223"/>
      <c r="T263" s="224"/>
      <c r="U263" s="218"/>
      <c r="V263" s="218"/>
      <c r="W263" s="218"/>
      <c r="X263" s="218"/>
      <c r="Y263" s="218"/>
      <c r="Z263" s="218"/>
      <c r="AA263" s="225"/>
      <c r="AT263" s="226" t="s">
        <v>156</v>
      </c>
      <c r="AU263" s="226" t="s">
        <v>101</v>
      </c>
      <c r="AV263" s="10" t="s">
        <v>101</v>
      </c>
      <c r="AW263" s="10" t="s">
        <v>37</v>
      </c>
      <c r="AX263" s="10" t="s">
        <v>80</v>
      </c>
      <c r="AY263" s="226" t="s">
        <v>148</v>
      </c>
    </row>
    <row r="264" s="10" customFormat="1" ht="16.5" customHeight="1">
      <c r="B264" s="217"/>
      <c r="C264" s="218"/>
      <c r="D264" s="218"/>
      <c r="E264" s="219" t="s">
        <v>5</v>
      </c>
      <c r="F264" s="229" t="s">
        <v>432</v>
      </c>
      <c r="G264" s="218"/>
      <c r="H264" s="218"/>
      <c r="I264" s="218"/>
      <c r="J264" s="218"/>
      <c r="K264" s="222">
        <v>16.859999999999999</v>
      </c>
      <c r="L264" s="218"/>
      <c r="M264" s="218"/>
      <c r="N264" s="218"/>
      <c r="O264" s="218"/>
      <c r="P264" s="218"/>
      <c r="Q264" s="218"/>
      <c r="R264" s="223"/>
      <c r="T264" s="224"/>
      <c r="U264" s="218"/>
      <c r="V264" s="218"/>
      <c r="W264" s="218"/>
      <c r="X264" s="218"/>
      <c r="Y264" s="218"/>
      <c r="Z264" s="218"/>
      <c r="AA264" s="225"/>
      <c r="AT264" s="226" t="s">
        <v>156</v>
      </c>
      <c r="AU264" s="226" t="s">
        <v>101</v>
      </c>
      <c r="AV264" s="10" t="s">
        <v>101</v>
      </c>
      <c r="AW264" s="10" t="s">
        <v>37</v>
      </c>
      <c r="AX264" s="10" t="s">
        <v>80</v>
      </c>
      <c r="AY264" s="226" t="s">
        <v>148</v>
      </c>
    </row>
    <row r="265" s="10" customFormat="1" ht="16.5" customHeight="1">
      <c r="B265" s="217"/>
      <c r="C265" s="218"/>
      <c r="D265" s="218"/>
      <c r="E265" s="219" t="s">
        <v>5</v>
      </c>
      <c r="F265" s="229" t="s">
        <v>433</v>
      </c>
      <c r="G265" s="218"/>
      <c r="H265" s="218"/>
      <c r="I265" s="218"/>
      <c r="J265" s="218"/>
      <c r="K265" s="222">
        <v>18.425000000000001</v>
      </c>
      <c r="L265" s="218"/>
      <c r="M265" s="218"/>
      <c r="N265" s="218"/>
      <c r="O265" s="218"/>
      <c r="P265" s="218"/>
      <c r="Q265" s="218"/>
      <c r="R265" s="223"/>
      <c r="T265" s="224"/>
      <c r="U265" s="218"/>
      <c r="V265" s="218"/>
      <c r="W265" s="218"/>
      <c r="X265" s="218"/>
      <c r="Y265" s="218"/>
      <c r="Z265" s="218"/>
      <c r="AA265" s="225"/>
      <c r="AT265" s="226" t="s">
        <v>156</v>
      </c>
      <c r="AU265" s="226" t="s">
        <v>101</v>
      </c>
      <c r="AV265" s="10" t="s">
        <v>101</v>
      </c>
      <c r="AW265" s="10" t="s">
        <v>37</v>
      </c>
      <c r="AX265" s="10" t="s">
        <v>80</v>
      </c>
      <c r="AY265" s="226" t="s">
        <v>148</v>
      </c>
    </row>
    <row r="266" s="10" customFormat="1" ht="25.5" customHeight="1">
      <c r="B266" s="217"/>
      <c r="C266" s="218"/>
      <c r="D266" s="218"/>
      <c r="E266" s="219" t="s">
        <v>5</v>
      </c>
      <c r="F266" s="229" t="s">
        <v>434</v>
      </c>
      <c r="G266" s="218"/>
      <c r="H266" s="218"/>
      <c r="I266" s="218"/>
      <c r="J266" s="218"/>
      <c r="K266" s="222">
        <v>5.5439999999999996</v>
      </c>
      <c r="L266" s="218"/>
      <c r="M266" s="218"/>
      <c r="N266" s="218"/>
      <c r="O266" s="218"/>
      <c r="P266" s="218"/>
      <c r="Q266" s="218"/>
      <c r="R266" s="223"/>
      <c r="T266" s="224"/>
      <c r="U266" s="218"/>
      <c r="V266" s="218"/>
      <c r="W266" s="218"/>
      <c r="X266" s="218"/>
      <c r="Y266" s="218"/>
      <c r="Z266" s="218"/>
      <c r="AA266" s="225"/>
      <c r="AT266" s="226" t="s">
        <v>156</v>
      </c>
      <c r="AU266" s="226" t="s">
        <v>101</v>
      </c>
      <c r="AV266" s="10" t="s">
        <v>101</v>
      </c>
      <c r="AW266" s="10" t="s">
        <v>37</v>
      </c>
      <c r="AX266" s="10" t="s">
        <v>80</v>
      </c>
      <c r="AY266" s="226" t="s">
        <v>148</v>
      </c>
    </row>
    <row r="267" s="12" customFormat="1" ht="16.5" customHeight="1">
      <c r="B267" s="246"/>
      <c r="C267" s="247"/>
      <c r="D267" s="247"/>
      <c r="E267" s="248" t="s">
        <v>5</v>
      </c>
      <c r="F267" s="249" t="s">
        <v>224</v>
      </c>
      <c r="G267" s="247"/>
      <c r="H267" s="247"/>
      <c r="I267" s="247"/>
      <c r="J267" s="247"/>
      <c r="K267" s="250">
        <v>84.174000000000007</v>
      </c>
      <c r="L267" s="247"/>
      <c r="M267" s="247"/>
      <c r="N267" s="247"/>
      <c r="O267" s="247"/>
      <c r="P267" s="247"/>
      <c r="Q267" s="247"/>
      <c r="R267" s="251"/>
      <c r="T267" s="252"/>
      <c r="U267" s="247"/>
      <c r="V267" s="247"/>
      <c r="W267" s="247"/>
      <c r="X267" s="247"/>
      <c r="Y267" s="247"/>
      <c r="Z267" s="247"/>
      <c r="AA267" s="253"/>
      <c r="AT267" s="254" t="s">
        <v>156</v>
      </c>
      <c r="AU267" s="254" t="s">
        <v>101</v>
      </c>
      <c r="AV267" s="12" t="s">
        <v>153</v>
      </c>
      <c r="AW267" s="12" t="s">
        <v>37</v>
      </c>
      <c r="AX267" s="12" t="s">
        <v>85</v>
      </c>
      <c r="AY267" s="254" t="s">
        <v>148</v>
      </c>
    </row>
    <row r="268" s="1" customFormat="1" ht="25.5" customHeight="1">
      <c r="B268" s="171"/>
      <c r="C268" s="207" t="s">
        <v>435</v>
      </c>
      <c r="D268" s="207" t="s">
        <v>149</v>
      </c>
      <c r="E268" s="208" t="s">
        <v>436</v>
      </c>
      <c r="F268" s="209" t="s">
        <v>437</v>
      </c>
      <c r="G268" s="209"/>
      <c r="H268" s="209"/>
      <c r="I268" s="209"/>
      <c r="J268" s="210" t="s">
        <v>192</v>
      </c>
      <c r="K268" s="211">
        <v>84.174000000000007</v>
      </c>
      <c r="L268" s="212">
        <v>0</v>
      </c>
      <c r="M268" s="212"/>
      <c r="N268" s="213">
        <f>ROUND(L268*K268,2)</f>
        <v>0</v>
      </c>
      <c r="O268" s="213"/>
      <c r="P268" s="213"/>
      <c r="Q268" s="213"/>
      <c r="R268" s="175"/>
      <c r="T268" s="214" t="s">
        <v>5</v>
      </c>
      <c r="U268" s="57" t="s">
        <v>45</v>
      </c>
      <c r="V268" s="48"/>
      <c r="W268" s="215">
        <f>V268*K268</f>
        <v>0</v>
      </c>
      <c r="X268" s="215">
        <v>0.00036000000000000002</v>
      </c>
      <c r="Y268" s="215">
        <f>X268*K268</f>
        <v>0.030302640000000006</v>
      </c>
      <c r="Z268" s="215">
        <v>0</v>
      </c>
      <c r="AA268" s="216">
        <f>Z268*K268</f>
        <v>0</v>
      </c>
      <c r="AR268" s="23" t="s">
        <v>234</v>
      </c>
      <c r="AT268" s="23" t="s">
        <v>149</v>
      </c>
      <c r="AU268" s="23" t="s">
        <v>101</v>
      </c>
      <c r="AY268" s="23" t="s">
        <v>148</v>
      </c>
      <c r="BE268" s="132">
        <f>IF(U268="základní",N268,0)</f>
        <v>0</v>
      </c>
      <c r="BF268" s="132">
        <f>IF(U268="snížená",N268,0)</f>
        <v>0</v>
      </c>
      <c r="BG268" s="132">
        <f>IF(U268="zákl. přenesená",N268,0)</f>
        <v>0</v>
      </c>
      <c r="BH268" s="132">
        <f>IF(U268="sníž. přenesená",N268,0)</f>
        <v>0</v>
      </c>
      <c r="BI268" s="132">
        <f>IF(U268="nulová",N268,0)</f>
        <v>0</v>
      </c>
      <c r="BJ268" s="23" t="s">
        <v>85</v>
      </c>
      <c r="BK268" s="132">
        <f>ROUND(L268*K268,2)</f>
        <v>0</v>
      </c>
      <c r="BL268" s="23" t="s">
        <v>234</v>
      </c>
      <c r="BM268" s="23" t="s">
        <v>438</v>
      </c>
    </row>
    <row r="269" s="1" customFormat="1" ht="49.92" customHeight="1">
      <c r="B269" s="47"/>
      <c r="C269" s="48"/>
      <c r="D269" s="195" t="s">
        <v>439</v>
      </c>
      <c r="E269" s="48"/>
      <c r="F269" s="48"/>
      <c r="G269" s="48"/>
      <c r="H269" s="48"/>
      <c r="I269" s="48"/>
      <c r="J269" s="48"/>
      <c r="K269" s="48"/>
      <c r="L269" s="48"/>
      <c r="M269" s="48"/>
      <c r="N269" s="257">
        <f>BK269</f>
        <v>0</v>
      </c>
      <c r="O269" s="258"/>
      <c r="P269" s="258"/>
      <c r="Q269" s="258"/>
      <c r="R269" s="49"/>
      <c r="T269" s="259"/>
      <c r="U269" s="73"/>
      <c r="V269" s="73"/>
      <c r="W269" s="73"/>
      <c r="X269" s="73"/>
      <c r="Y269" s="73"/>
      <c r="Z269" s="73"/>
      <c r="AA269" s="75"/>
      <c r="AT269" s="23" t="s">
        <v>79</v>
      </c>
      <c r="AU269" s="23" t="s">
        <v>80</v>
      </c>
      <c r="AY269" s="23" t="s">
        <v>440</v>
      </c>
      <c r="BK269" s="132">
        <v>0</v>
      </c>
    </row>
    <row r="270" s="1" customFormat="1" ht="6.96" customHeight="1">
      <c r="B270" s="76"/>
      <c r="C270" s="77"/>
      <c r="D270" s="77"/>
      <c r="E270" s="77"/>
      <c r="F270" s="77"/>
      <c r="G270" s="77"/>
      <c r="H270" s="77"/>
      <c r="I270" s="77"/>
      <c r="J270" s="77"/>
      <c r="K270" s="77"/>
      <c r="L270" s="77"/>
      <c r="M270" s="77"/>
      <c r="N270" s="77"/>
      <c r="O270" s="77"/>
      <c r="P270" s="77"/>
      <c r="Q270" s="77"/>
      <c r="R270" s="78"/>
    </row>
  </sheetData>
  <mergeCells count="334">
    <mergeCell ref="L211:M211"/>
    <mergeCell ref="L208:M208"/>
    <mergeCell ref="L214:M214"/>
    <mergeCell ref="L216:M216"/>
    <mergeCell ref="L218:M218"/>
    <mergeCell ref="L220:M220"/>
    <mergeCell ref="L222:M222"/>
    <mergeCell ref="L223:M223"/>
    <mergeCell ref="L225:M225"/>
    <mergeCell ref="L227:M227"/>
    <mergeCell ref="L230:M230"/>
    <mergeCell ref="L233:M233"/>
    <mergeCell ref="L235:M235"/>
    <mergeCell ref="L237:M237"/>
    <mergeCell ref="F264:I264"/>
    <mergeCell ref="F261:I261"/>
    <mergeCell ref="F262:I262"/>
    <mergeCell ref="F263:I263"/>
    <mergeCell ref="F265:I265"/>
    <mergeCell ref="F266:I266"/>
    <mergeCell ref="F267:I267"/>
    <mergeCell ref="F268:I268"/>
    <mergeCell ref="L268:M268"/>
    <mergeCell ref="N268:Q268"/>
    <mergeCell ref="N269:Q269"/>
    <mergeCell ref="N220:Q220"/>
    <mergeCell ref="N218:Q218"/>
    <mergeCell ref="N222:Q222"/>
    <mergeCell ref="N223:Q223"/>
    <mergeCell ref="N225:Q225"/>
    <mergeCell ref="N227:Q227"/>
    <mergeCell ref="N230:Q230"/>
    <mergeCell ref="N233:Q233"/>
    <mergeCell ref="N235:Q235"/>
    <mergeCell ref="N237:Q237"/>
    <mergeCell ref="N226:Q226"/>
    <mergeCell ref="F171:I171"/>
    <mergeCell ref="F177:I177"/>
    <mergeCell ref="F173:I173"/>
    <mergeCell ref="F172:I172"/>
    <mergeCell ref="F175:I175"/>
    <mergeCell ref="F176:I176"/>
    <mergeCell ref="F178:I178"/>
    <mergeCell ref="F179:I179"/>
    <mergeCell ref="F180:I180"/>
    <mergeCell ref="F181:I181"/>
    <mergeCell ref="F182:I182"/>
    <mergeCell ref="F183:I183"/>
    <mergeCell ref="F184:I184"/>
    <mergeCell ref="F186:I186"/>
    <mergeCell ref="F187:I187"/>
    <mergeCell ref="F168:I168"/>
    <mergeCell ref="L168:M168"/>
    <mergeCell ref="F169:I169"/>
    <mergeCell ref="L171:M171"/>
    <mergeCell ref="N171:Q171"/>
    <mergeCell ref="L172:M172"/>
    <mergeCell ref="N172:Q172"/>
    <mergeCell ref="L173:M173"/>
    <mergeCell ref="N173:Q173"/>
    <mergeCell ref="N175:Q175"/>
    <mergeCell ref="N177:Q177"/>
    <mergeCell ref="N179:Q179"/>
    <mergeCell ref="N181:Q181"/>
    <mergeCell ref="N170:Q170"/>
    <mergeCell ref="N174:Q174"/>
    <mergeCell ref="F188:I188"/>
    <mergeCell ref="F189:I189"/>
    <mergeCell ref="F190:I190"/>
    <mergeCell ref="F191:I191"/>
    <mergeCell ref="F192:I192"/>
    <mergeCell ref="F193:I193"/>
    <mergeCell ref="F194:I194"/>
    <mergeCell ref="F195:I195"/>
    <mergeCell ref="F196:I196"/>
    <mergeCell ref="F197:I197"/>
    <mergeCell ref="F198:I198"/>
    <mergeCell ref="F200:I200"/>
    <mergeCell ref="F201:I201"/>
    <mergeCell ref="F202:I202"/>
    <mergeCell ref="F203:I203"/>
    <mergeCell ref="L175:M175"/>
    <mergeCell ref="L181:M181"/>
    <mergeCell ref="L177:M177"/>
    <mergeCell ref="L179:M179"/>
    <mergeCell ref="L183:M183"/>
    <mergeCell ref="L186:M186"/>
    <mergeCell ref="L188:M188"/>
    <mergeCell ref="L189:M189"/>
    <mergeCell ref="L191:M191"/>
    <mergeCell ref="L193:M193"/>
    <mergeCell ref="L195:M195"/>
    <mergeCell ref="L197:M197"/>
    <mergeCell ref="L200:M200"/>
    <mergeCell ref="L202:M202"/>
    <mergeCell ref="L205:M205"/>
    <mergeCell ref="N216:Q216"/>
    <mergeCell ref="N214:Q214"/>
    <mergeCell ref="N213:Q213"/>
    <mergeCell ref="F205:I205"/>
    <mergeCell ref="F208:I208"/>
    <mergeCell ref="F209:I209"/>
    <mergeCell ref="F211:I211"/>
    <mergeCell ref="F212:I212"/>
    <mergeCell ref="F214:I214"/>
    <mergeCell ref="F215:I215"/>
    <mergeCell ref="F216:I216"/>
    <mergeCell ref="F217:I217"/>
    <mergeCell ref="F218:I218"/>
    <mergeCell ref="F219:I219"/>
    <mergeCell ref="F220:I220"/>
    <mergeCell ref="F221:I221"/>
    <mergeCell ref="F222:I222"/>
    <mergeCell ref="F223:I223"/>
    <mergeCell ref="F224:I224"/>
    <mergeCell ref="F225:I225"/>
    <mergeCell ref="F227:I227"/>
    <mergeCell ref="F228:I228"/>
    <mergeCell ref="F229:I229"/>
    <mergeCell ref="F230:I230"/>
    <mergeCell ref="F231:I231"/>
    <mergeCell ref="F232:I232"/>
    <mergeCell ref="F233:I233"/>
    <mergeCell ref="F234:I234"/>
    <mergeCell ref="F235:I235"/>
    <mergeCell ref="F236:I236"/>
    <mergeCell ref="F237:I237"/>
    <mergeCell ref="F238:I238"/>
    <mergeCell ref="F239:I239"/>
    <mergeCell ref="F240:I240"/>
    <mergeCell ref="F241:I241"/>
    <mergeCell ref="L241:M241"/>
    <mergeCell ref="N241:Q241"/>
    <mergeCell ref="F242:I242"/>
    <mergeCell ref="L242:M242"/>
    <mergeCell ref="N242:Q242"/>
    <mergeCell ref="F243:I243"/>
    <mergeCell ref="F244:I244"/>
    <mergeCell ref="F245:I245"/>
    <mergeCell ref="L246:M246"/>
    <mergeCell ref="N246:Q246"/>
    <mergeCell ref="F246:I246"/>
    <mergeCell ref="F249:I249"/>
    <mergeCell ref="F248:I248"/>
    <mergeCell ref="L248:M248"/>
    <mergeCell ref="N248:Q248"/>
    <mergeCell ref="F250:I250"/>
    <mergeCell ref="F251:I251"/>
    <mergeCell ref="N247:Q247"/>
    <mergeCell ref="F252:I252"/>
    <mergeCell ref="F255:I255"/>
    <mergeCell ref="F253:I253"/>
    <mergeCell ref="L253:M253"/>
    <mergeCell ref="N253:Q253"/>
    <mergeCell ref="F254:I254"/>
    <mergeCell ref="L254:M254"/>
    <mergeCell ref="N254:Q254"/>
    <mergeCell ref="L255:M255"/>
    <mergeCell ref="N255:Q255"/>
    <mergeCell ref="F256:I256"/>
    <mergeCell ref="F259:I259"/>
    <mergeCell ref="F257:I257"/>
    <mergeCell ref="L257:M257"/>
    <mergeCell ref="N257:Q257"/>
    <mergeCell ref="F258:I258"/>
    <mergeCell ref="L259:M259"/>
    <mergeCell ref="N259:Q259"/>
    <mergeCell ref="F260:I260"/>
    <mergeCell ref="L260:M260"/>
    <mergeCell ref="N260:Q260"/>
    <mergeCell ref="L261:M261"/>
    <mergeCell ref="N261:Q261"/>
    <mergeCell ref="N211:Q211"/>
    <mergeCell ref="N208:Q208"/>
    <mergeCell ref="N207:Q207"/>
    <mergeCell ref="N210:Q210"/>
    <mergeCell ref="N183:Q183"/>
    <mergeCell ref="N189:Q189"/>
    <mergeCell ref="N186:Q186"/>
    <mergeCell ref="N188:Q188"/>
    <mergeCell ref="N191:Q191"/>
    <mergeCell ref="N193:Q193"/>
    <mergeCell ref="N195:Q195"/>
    <mergeCell ref="N197:Q197"/>
    <mergeCell ref="N200:Q200"/>
    <mergeCell ref="N202:Q202"/>
    <mergeCell ref="N205:Q205"/>
    <mergeCell ref="N185:Q185"/>
    <mergeCell ref="N199:Q199"/>
    <mergeCell ref="N204:Q204"/>
    <mergeCell ref="N206:Q206"/>
    <mergeCell ref="C2:Q2"/>
    <mergeCell ref="C4:Q4"/>
    <mergeCell ref="F6:P6"/>
    <mergeCell ref="O8:P8"/>
    <mergeCell ref="O10:P10"/>
    <mergeCell ref="O11:P11"/>
    <mergeCell ref="O13:P13"/>
    <mergeCell ref="E14:L14"/>
    <mergeCell ref="O14:P14"/>
    <mergeCell ref="O16:P16"/>
    <mergeCell ref="O17:P17"/>
    <mergeCell ref="O19:P19"/>
    <mergeCell ref="O20:P20"/>
    <mergeCell ref="E23:L23"/>
    <mergeCell ref="H1:K1"/>
    <mergeCell ref="S2:AC2"/>
    <mergeCell ref="M26:P26"/>
    <mergeCell ref="M29:P29"/>
    <mergeCell ref="M27:P27"/>
    <mergeCell ref="H31:J31"/>
    <mergeCell ref="M31:P31"/>
    <mergeCell ref="H32:J32"/>
    <mergeCell ref="M32:P32"/>
    <mergeCell ref="H33:J33"/>
    <mergeCell ref="M33:P33"/>
    <mergeCell ref="H34:J34"/>
    <mergeCell ref="M34:P34"/>
    <mergeCell ref="H35:J35"/>
    <mergeCell ref="M35:P35"/>
    <mergeCell ref="L37:P37"/>
    <mergeCell ref="C76:Q76"/>
    <mergeCell ref="F78:P78"/>
    <mergeCell ref="M80:P80"/>
    <mergeCell ref="M82:Q82"/>
    <mergeCell ref="M83:Q83"/>
    <mergeCell ref="C85:G85"/>
    <mergeCell ref="N85:Q85"/>
    <mergeCell ref="N87:Q87"/>
    <mergeCell ref="N88:Q88"/>
    <mergeCell ref="N89:Q89"/>
    <mergeCell ref="N90:Q90"/>
    <mergeCell ref="N91:Q91"/>
    <mergeCell ref="N92:Q92"/>
    <mergeCell ref="D108:H108"/>
    <mergeCell ref="D106:H106"/>
    <mergeCell ref="D107:H107"/>
    <mergeCell ref="D109:H109"/>
    <mergeCell ref="D110:H110"/>
    <mergeCell ref="N93:Q93"/>
    <mergeCell ref="N96:Q96"/>
    <mergeCell ref="N94:Q94"/>
    <mergeCell ref="N95:Q95"/>
    <mergeCell ref="N97:Q97"/>
    <mergeCell ref="N98:Q98"/>
    <mergeCell ref="N99:Q99"/>
    <mergeCell ref="N100:Q100"/>
    <mergeCell ref="N101:Q101"/>
    <mergeCell ref="N102:Q102"/>
    <mergeCell ref="N103:Q103"/>
    <mergeCell ref="N105:Q105"/>
    <mergeCell ref="N106:Q106"/>
    <mergeCell ref="N107:Q107"/>
    <mergeCell ref="N108:Q108"/>
    <mergeCell ref="N109:Q109"/>
    <mergeCell ref="N110:Q110"/>
    <mergeCell ref="N111:Q111"/>
    <mergeCell ref="L113:Q113"/>
    <mergeCell ref="C119:Q119"/>
    <mergeCell ref="F121:P121"/>
    <mergeCell ref="M123:P123"/>
    <mergeCell ref="M125:Q125"/>
    <mergeCell ref="M126:Q126"/>
    <mergeCell ref="F128:I128"/>
    <mergeCell ref="L128:M128"/>
    <mergeCell ref="N128:Q128"/>
    <mergeCell ref="N129:Q129"/>
    <mergeCell ref="N130:Q130"/>
    <mergeCell ref="N131:Q131"/>
    <mergeCell ref="F132:I132"/>
    <mergeCell ref="F134:I134"/>
    <mergeCell ref="L132:M132"/>
    <mergeCell ref="N132:Q132"/>
    <mergeCell ref="F133:I133"/>
    <mergeCell ref="L134:M134"/>
    <mergeCell ref="N134:Q134"/>
    <mergeCell ref="N136:Q136"/>
    <mergeCell ref="F135:I135"/>
    <mergeCell ref="F136:I136"/>
    <mergeCell ref="L136:M136"/>
    <mergeCell ref="L138:M138"/>
    <mergeCell ref="N138:Q138"/>
    <mergeCell ref="F137:I137"/>
    <mergeCell ref="F140:I140"/>
    <mergeCell ref="F138:I138"/>
    <mergeCell ref="F139:I139"/>
    <mergeCell ref="F141:I141"/>
    <mergeCell ref="L141:M141"/>
    <mergeCell ref="N141:Q141"/>
    <mergeCell ref="F142:I142"/>
    <mergeCell ref="F144:I144"/>
    <mergeCell ref="F143:I143"/>
    <mergeCell ref="L143:M143"/>
    <mergeCell ref="N143:Q143"/>
    <mergeCell ref="L145:M145"/>
    <mergeCell ref="N145:Q145"/>
    <mergeCell ref="L147:M147"/>
    <mergeCell ref="N147:Q147"/>
    <mergeCell ref="F145:I145"/>
    <mergeCell ref="F147:I147"/>
    <mergeCell ref="F146:I146"/>
    <mergeCell ref="F148:I148"/>
    <mergeCell ref="L150:M150"/>
    <mergeCell ref="N150:Q150"/>
    <mergeCell ref="L152:M152"/>
    <mergeCell ref="N152:Q152"/>
    <mergeCell ref="N149:Q149"/>
    <mergeCell ref="F150:I150"/>
    <mergeCell ref="F151:I151"/>
    <mergeCell ref="F152:I152"/>
    <mergeCell ref="F153:I153"/>
    <mergeCell ref="F155:I155"/>
    <mergeCell ref="L155:M155"/>
    <mergeCell ref="N155:Q155"/>
    <mergeCell ref="N154:Q154"/>
    <mergeCell ref="F156:I156"/>
    <mergeCell ref="F157:I157"/>
    <mergeCell ref="L157:M157"/>
    <mergeCell ref="N157:Q157"/>
    <mergeCell ref="L160:M160"/>
    <mergeCell ref="N160:Q160"/>
    <mergeCell ref="F158:I158"/>
    <mergeCell ref="F161:I161"/>
    <mergeCell ref="F159:I159"/>
    <mergeCell ref="F160:I160"/>
    <mergeCell ref="F162:I162"/>
    <mergeCell ref="F163:I163"/>
    <mergeCell ref="F164:I164"/>
    <mergeCell ref="F165:I165"/>
    <mergeCell ref="F166:I166"/>
    <mergeCell ref="L165:M165"/>
    <mergeCell ref="N165:Q165"/>
    <mergeCell ref="N168:Q168"/>
    <mergeCell ref="N167:Q167"/>
  </mergeCells>
  <hyperlinks>
    <hyperlink ref="F1:G1" location="C2" display="1) Krycí list rozpočtu"/>
    <hyperlink ref="H1:K1" location="C85" display="2) Rekapitulace rozpočtu"/>
    <hyperlink ref="L1" location="C128" display="3) Rozpočet"/>
    <hyperlink ref="S1:T1" location="'Rekapitulace stavby'!C2" display="Rekapitulace stavby"/>
  </hyperlinks>
  <pageMargins left="0.5833333" right="0.5833333" top="0.5" bottom="0.4666667" header="0" footer="0"/>
  <pageSetup paperSize="9" blackAndWhite="1" fitToHeight="100"/>
  <headerFooter>
    <oddFooter>&amp;CStrana &amp;P z &amp;N</oddFooter>
  </headerFooter>
  <drawing r:id="rId1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Josef-PC\Josef</dc:creator>
  <cp:lastModifiedBy>Josef-PC\Josef</cp:lastModifiedBy>
  <dcterms:created xsi:type="dcterms:W3CDTF">2018-09-01T17:58:12Z</dcterms:created>
  <dcterms:modified xsi:type="dcterms:W3CDTF">2018-09-01T17:58:17Z</dcterms:modified>
</cp:coreProperties>
</file>