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T:\Vedení-UMS\"/>
    </mc:Choice>
  </mc:AlternateContent>
  <xr:revisionPtr revIDLastSave="0" documentId="10_ncr:8100000_{43BD303D-CBFE-4A14-81E7-741D44EE8C37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Rekapitulace stavby" sheetId="1" r:id="rId1"/>
    <sheet name="1 - Ostatní náklady" sheetId="2" r:id="rId2"/>
    <sheet name="2 - Technologie SSZ" sheetId="3" r:id="rId3"/>
    <sheet name="3 - Montážní práce" sheetId="4" r:id="rId4"/>
    <sheet name="5 - Stavebně montážní práce" sheetId="6" r:id="rId5"/>
    <sheet name="6 - Vrchní vrtsvy" sheetId="7" r:id="rId6"/>
    <sheet name="7 - Dopravní značení" sheetId="8" r:id="rId7"/>
  </sheets>
  <definedNames>
    <definedName name="_xlnm.Print_Titles" localSheetId="1">'1 - Ostatní náklady'!$114:$114</definedName>
    <definedName name="_xlnm.Print_Titles" localSheetId="2">'2 - Technologie SSZ'!$113:$113</definedName>
    <definedName name="_xlnm.Print_Titles" localSheetId="3">'3 - Montážní práce'!$115:$115</definedName>
    <definedName name="_xlnm.Print_Titles" localSheetId="4">'5 - Stavebně montážní práce'!$118:$118</definedName>
    <definedName name="_xlnm.Print_Titles" localSheetId="5">'6 - Vrchní vrtsvy'!$114:$114</definedName>
    <definedName name="_xlnm.Print_Titles" localSheetId="6">'7 - Dopravní značení'!$111:$111</definedName>
    <definedName name="_xlnm.Print_Titles" localSheetId="0">'Rekapitulace stavby'!$85:$85</definedName>
    <definedName name="_xlnm.Print_Area" localSheetId="1">'1 - Ostatní náklady'!$C$4:$Q$70,'1 - Ostatní náklady'!$C$76:$Q$98,'1 - Ostatní náklady'!$C$104:$Q$135</definedName>
    <definedName name="_xlnm.Print_Area" localSheetId="2">'2 - Technologie SSZ'!$C$4:$Q$70,'2 - Technologie SSZ'!$C$76:$Q$97,'2 - Technologie SSZ'!$C$103:$Q$164</definedName>
    <definedName name="_xlnm.Print_Area" localSheetId="3">'3 - Montážní práce'!$C$4:$Q$70,'3 - Montážní práce'!$C$76:$Q$99,'3 - Montážní práce'!$C$105:$Q$166</definedName>
    <definedName name="_xlnm.Print_Area" localSheetId="4">'5 - Stavebně montážní práce'!$C$4:$Q$70,'5 - Stavebně montážní práce'!$C$76:$Q$102,'5 - Stavebně montážní práce'!$C$108:$Q$156</definedName>
    <definedName name="_xlnm.Print_Area" localSheetId="5">'6 - Vrchní vrtsvy'!$C$4:$Q$70,'6 - Vrchní vrtsvy'!$C$76:$Q$98,'6 - Vrchní vrtsvy'!$C$104:$Q$148</definedName>
    <definedName name="_xlnm.Print_Area" localSheetId="6">'7 - Dopravní značení'!$C$4:$Q$70,'7 - Dopravní značení'!$C$76:$Q$95,'7 - Dopravní značení'!$C$101:$Q$146</definedName>
    <definedName name="_xlnm.Print_Area" localSheetId="0">'Rekapitulace stavby'!$C$4:$AP$70,'Rekapitulace stavby'!$C$76:$AP$97</definedName>
  </definedNames>
  <calcPr calcId="162913" iterateCount="1"/>
</workbook>
</file>

<file path=xl/calcChain.xml><?xml version="1.0" encoding="utf-8"?>
<calcChain xmlns="http://schemas.openxmlformats.org/spreadsheetml/2006/main">
  <c r="N118" i="2" l="1"/>
  <c r="N119" i="2"/>
  <c r="N120" i="2"/>
  <c r="N121" i="2"/>
  <c r="N122" i="2"/>
  <c r="N123" i="2"/>
  <c r="N121" i="8" l="1"/>
  <c r="N119" i="8"/>
  <c r="N123" i="8"/>
  <c r="N124" i="8"/>
  <c r="BK125" i="4" l="1"/>
  <c r="BI125" i="4"/>
  <c r="BH125" i="4"/>
  <c r="BG125" i="4"/>
  <c r="BF125" i="4"/>
  <c r="AA125" i="4"/>
  <c r="Y125" i="4"/>
  <c r="W125" i="4"/>
  <c r="N125" i="4"/>
  <c r="BE125" i="4" s="1"/>
  <c r="BK119" i="4"/>
  <c r="BI119" i="4"/>
  <c r="BH119" i="4"/>
  <c r="BG119" i="4"/>
  <c r="BF119" i="4"/>
  <c r="AA119" i="4"/>
  <c r="Y119" i="4"/>
  <c r="W119" i="4"/>
  <c r="N119" i="4"/>
  <c r="BE119" i="4" s="1"/>
  <c r="N146" i="4"/>
  <c r="BK124" i="4"/>
  <c r="BI124" i="4"/>
  <c r="BH124" i="4"/>
  <c r="BG124" i="4"/>
  <c r="BF124" i="4"/>
  <c r="AA124" i="4"/>
  <c r="Y124" i="4"/>
  <c r="W124" i="4"/>
  <c r="N124" i="4"/>
  <c r="BE124" i="4" s="1"/>
  <c r="BK123" i="4"/>
  <c r="BI123" i="4"/>
  <c r="BH123" i="4"/>
  <c r="BG123" i="4"/>
  <c r="BF123" i="4"/>
  <c r="AA123" i="4"/>
  <c r="Y123" i="4"/>
  <c r="W123" i="4"/>
  <c r="N123" i="4"/>
  <c r="BE123" i="4" s="1"/>
  <c r="BK120" i="4"/>
  <c r="BI120" i="4"/>
  <c r="BH120" i="4"/>
  <c r="BG120" i="4"/>
  <c r="BF120" i="4"/>
  <c r="AA120" i="4"/>
  <c r="AA118" i="4" s="1"/>
  <c r="AA117" i="4" s="1"/>
  <c r="Y120" i="4"/>
  <c r="Y118" i="4" s="1"/>
  <c r="Y117" i="4" s="1"/>
  <c r="W120" i="4"/>
  <c r="W118" i="4" s="1"/>
  <c r="W117" i="4" s="1"/>
  <c r="N120" i="4"/>
  <c r="BE120" i="4" s="1"/>
  <c r="N152" i="3"/>
  <c r="N151" i="3"/>
  <c r="N131" i="3"/>
  <c r="N132" i="3"/>
  <c r="N130" i="3"/>
  <c r="BE130" i="3" s="1"/>
  <c r="W130" i="3"/>
  <c r="Y130" i="3"/>
  <c r="AA130" i="3"/>
  <c r="BF130" i="3"/>
  <c r="BG130" i="3"/>
  <c r="BH130" i="3"/>
  <c r="BI130" i="3"/>
  <c r="BK130" i="3"/>
  <c r="BK119" i="3"/>
  <c r="BI119" i="3"/>
  <c r="BH119" i="3"/>
  <c r="BG119" i="3"/>
  <c r="BF119" i="3"/>
  <c r="AA119" i="3"/>
  <c r="AA116" i="3" s="1"/>
  <c r="AA115" i="3" s="1"/>
  <c r="Y119" i="3"/>
  <c r="Y116" i="3" s="1"/>
  <c r="Y115" i="3" s="1"/>
  <c r="W119" i="3"/>
  <c r="W116" i="3" s="1"/>
  <c r="W115" i="3" s="1"/>
  <c r="N119" i="3"/>
  <c r="BE119" i="3" s="1"/>
  <c r="BK118" i="3"/>
  <c r="BI118" i="3"/>
  <c r="BH118" i="3"/>
  <c r="BG118" i="3"/>
  <c r="BF118" i="3"/>
  <c r="AA118" i="3"/>
  <c r="Y118" i="3"/>
  <c r="W118" i="3"/>
  <c r="N118" i="3"/>
  <c r="BE118" i="3" s="1"/>
  <c r="BK117" i="3"/>
  <c r="BI117" i="3"/>
  <c r="BH117" i="3"/>
  <c r="BG117" i="3"/>
  <c r="BF117" i="3"/>
  <c r="AA117" i="3"/>
  <c r="Y117" i="3"/>
  <c r="W117" i="3"/>
  <c r="N117" i="3"/>
  <c r="BE117" i="3" s="1"/>
  <c r="BK118" i="4" l="1"/>
  <c r="N118" i="4" s="1"/>
  <c r="N90" i="4" s="1"/>
  <c r="BK116" i="3"/>
  <c r="N116" i="3" s="1"/>
  <c r="N90" i="3" s="1"/>
  <c r="BK117" i="4" l="1"/>
  <c r="N117" i="4" s="1"/>
  <c r="N89" i="4" s="1"/>
  <c r="BK115" i="3"/>
  <c r="N115" i="3" s="1"/>
  <c r="N89" i="3" s="1"/>
  <c r="AY93" i="1" l="1"/>
  <c r="AX93" i="1"/>
  <c r="BI146" i="8"/>
  <c r="BH146" i="8"/>
  <c r="BG146" i="8"/>
  <c r="BF146" i="8"/>
  <c r="AA146" i="8"/>
  <c r="Y146" i="8"/>
  <c r="W146" i="8"/>
  <c r="BK146" i="8"/>
  <c r="N146" i="8"/>
  <c r="BE146" i="8" s="1"/>
  <c r="BI145" i="8"/>
  <c r="BH145" i="8"/>
  <c r="BG145" i="8"/>
  <c r="BF145" i="8"/>
  <c r="AA145" i="8"/>
  <c r="Y145" i="8"/>
  <c r="W145" i="8"/>
  <c r="BK145" i="8"/>
  <c r="N145" i="8"/>
  <c r="BE145" i="8" s="1"/>
  <c r="BI144" i="8"/>
  <c r="BH144" i="8"/>
  <c r="BG144" i="8"/>
  <c r="BF144" i="8"/>
  <c r="AA144" i="8"/>
  <c r="Y144" i="8"/>
  <c r="W144" i="8"/>
  <c r="BK144" i="8"/>
  <c r="N144" i="8"/>
  <c r="BE144" i="8" s="1"/>
  <c r="BI143" i="8"/>
  <c r="BH143" i="8"/>
  <c r="BG143" i="8"/>
  <c r="BF143" i="8"/>
  <c r="AA143" i="8"/>
  <c r="Y143" i="8"/>
  <c r="W143" i="8"/>
  <c r="BK143" i="8"/>
  <c r="N143" i="8"/>
  <c r="BE143" i="8" s="1"/>
  <c r="BI142" i="8"/>
  <c r="BH142" i="8"/>
  <c r="BG142" i="8"/>
  <c r="BF142" i="8"/>
  <c r="AA142" i="8"/>
  <c r="Y142" i="8"/>
  <c r="W142" i="8"/>
  <c r="BK142" i="8"/>
  <c r="N142" i="8"/>
  <c r="BE142" i="8" s="1"/>
  <c r="BI141" i="8"/>
  <c r="BH141" i="8"/>
  <c r="BG141" i="8"/>
  <c r="BF141" i="8"/>
  <c r="AA141" i="8"/>
  <c r="Y141" i="8"/>
  <c r="W141" i="8"/>
  <c r="BK141" i="8"/>
  <c r="N141" i="8"/>
  <c r="BE141" i="8" s="1"/>
  <c r="BI139" i="8"/>
  <c r="BH139" i="8"/>
  <c r="BG139" i="8"/>
  <c r="BF139" i="8"/>
  <c r="AA139" i="8"/>
  <c r="Y139" i="8"/>
  <c r="W139" i="8"/>
  <c r="BK139" i="8"/>
  <c r="N139" i="8"/>
  <c r="BE139" i="8" s="1"/>
  <c r="BI137" i="8"/>
  <c r="BH137" i="8"/>
  <c r="BG137" i="8"/>
  <c r="BF137" i="8"/>
  <c r="AA137" i="8"/>
  <c r="Y137" i="8"/>
  <c r="W137" i="8"/>
  <c r="BK137" i="8"/>
  <c r="N137" i="8"/>
  <c r="BE137" i="8" s="1"/>
  <c r="BI135" i="8"/>
  <c r="BH135" i="8"/>
  <c r="BG135" i="8"/>
  <c r="BF135" i="8"/>
  <c r="AA135" i="8"/>
  <c r="Y135" i="8"/>
  <c r="W135" i="8"/>
  <c r="BK135" i="8"/>
  <c r="N135" i="8"/>
  <c r="BE135" i="8" s="1"/>
  <c r="BI134" i="8"/>
  <c r="BH134" i="8"/>
  <c r="BG134" i="8"/>
  <c r="BF134" i="8"/>
  <c r="AA134" i="8"/>
  <c r="Y134" i="8"/>
  <c r="W134" i="8"/>
  <c r="BK134" i="8"/>
  <c r="N134" i="8"/>
  <c r="BE134" i="8" s="1"/>
  <c r="BI133" i="8"/>
  <c r="BH133" i="8"/>
  <c r="BG133" i="8"/>
  <c r="BF133" i="8"/>
  <c r="AA133" i="8"/>
  <c r="Y133" i="8"/>
  <c r="W133" i="8"/>
  <c r="BK133" i="8"/>
  <c r="N133" i="8"/>
  <c r="BE133" i="8" s="1"/>
  <c r="BI132" i="8"/>
  <c r="BH132" i="8"/>
  <c r="BG132" i="8"/>
  <c r="BF132" i="8"/>
  <c r="AA132" i="8"/>
  <c r="Y132" i="8"/>
  <c r="W132" i="8"/>
  <c r="BK132" i="8"/>
  <c r="N132" i="8"/>
  <c r="BE132" i="8" s="1"/>
  <c r="BI131" i="8"/>
  <c r="BH131" i="8"/>
  <c r="BG131" i="8"/>
  <c r="BF131" i="8"/>
  <c r="AA131" i="8"/>
  <c r="Y131" i="8"/>
  <c r="W131" i="8"/>
  <c r="BK131" i="8"/>
  <c r="N131" i="8"/>
  <c r="BE131" i="8" s="1"/>
  <c r="BI130" i="8"/>
  <c r="BH130" i="8"/>
  <c r="BG130" i="8"/>
  <c r="BF130" i="8"/>
  <c r="AA130" i="8"/>
  <c r="Y130" i="8"/>
  <c r="W130" i="8"/>
  <c r="BK130" i="8"/>
  <c r="N130" i="8"/>
  <c r="BE130" i="8" s="1"/>
  <c r="BI129" i="8"/>
  <c r="BH129" i="8"/>
  <c r="BG129" i="8"/>
  <c r="BF129" i="8"/>
  <c r="AA129" i="8"/>
  <c r="Y129" i="8"/>
  <c r="W129" i="8"/>
  <c r="BK129" i="8"/>
  <c r="N129" i="8"/>
  <c r="BE129" i="8" s="1"/>
  <c r="BI128" i="8"/>
  <c r="BH128" i="8"/>
  <c r="BG128" i="8"/>
  <c r="BF128" i="8"/>
  <c r="AA128" i="8"/>
  <c r="Y128" i="8"/>
  <c r="W128" i="8"/>
  <c r="BK128" i="8"/>
  <c r="N128" i="8"/>
  <c r="BE128" i="8" s="1"/>
  <c r="BI127" i="8"/>
  <c r="BH127" i="8"/>
  <c r="BG127" i="8"/>
  <c r="BF127" i="8"/>
  <c r="AA127" i="8"/>
  <c r="Y127" i="8"/>
  <c r="W127" i="8"/>
  <c r="BK127" i="8"/>
  <c r="N127" i="8"/>
  <c r="BE127" i="8" s="1"/>
  <c r="BI126" i="8"/>
  <c r="BH126" i="8"/>
  <c r="BG126" i="8"/>
  <c r="BF126" i="8"/>
  <c r="AA126" i="8"/>
  <c r="Y126" i="8"/>
  <c r="W126" i="8"/>
  <c r="BK126" i="8"/>
  <c r="N126" i="8"/>
  <c r="BE126" i="8" s="1"/>
  <c r="BI125" i="8"/>
  <c r="BH125" i="8"/>
  <c r="BG125" i="8"/>
  <c r="BF125" i="8"/>
  <c r="AA125" i="8"/>
  <c r="Y125" i="8"/>
  <c r="W125" i="8"/>
  <c r="BK125" i="8"/>
  <c r="N125" i="8"/>
  <c r="BE125" i="8" s="1"/>
  <c r="BI124" i="8"/>
  <c r="BH124" i="8"/>
  <c r="BG124" i="8"/>
  <c r="BF124" i="8"/>
  <c r="AA124" i="8"/>
  <c r="Y124" i="8"/>
  <c r="W124" i="8"/>
  <c r="BK124" i="8"/>
  <c r="BE124" i="8"/>
  <c r="BI123" i="8"/>
  <c r="BH123" i="8"/>
  <c r="BG123" i="8"/>
  <c r="BF123" i="8"/>
  <c r="BE123" i="8"/>
  <c r="AA123" i="8"/>
  <c r="Y123" i="8"/>
  <c r="W123" i="8"/>
  <c r="BK123" i="8"/>
  <c r="BI120" i="8"/>
  <c r="BH120" i="8"/>
  <c r="BG120" i="8"/>
  <c r="BF120" i="8"/>
  <c r="AA120" i="8"/>
  <c r="Y120" i="8"/>
  <c r="W120" i="8"/>
  <c r="BK120" i="8"/>
  <c r="BE120" i="8"/>
  <c r="BI119" i="8"/>
  <c r="BH119" i="8"/>
  <c r="BG119" i="8"/>
  <c r="BF119" i="8"/>
  <c r="BE119" i="8"/>
  <c r="AA119" i="8"/>
  <c r="Y119" i="8"/>
  <c r="W119" i="8"/>
  <c r="BK119" i="8"/>
  <c r="BI118" i="8"/>
  <c r="BH118" i="8"/>
  <c r="BG118" i="8"/>
  <c r="BF118" i="8"/>
  <c r="AA118" i="8"/>
  <c r="Y118" i="8"/>
  <c r="W118" i="8"/>
  <c r="BK118" i="8"/>
  <c r="N118" i="8"/>
  <c r="BE118" i="8" s="1"/>
  <c r="BI115" i="8"/>
  <c r="BH115" i="8"/>
  <c r="BG115" i="8"/>
  <c r="BF115" i="8"/>
  <c r="AA115" i="8"/>
  <c r="AA114" i="8" s="1"/>
  <c r="Y115" i="8"/>
  <c r="Y114" i="8" s="1"/>
  <c r="W115" i="8"/>
  <c r="W114" i="8" s="1"/>
  <c r="BK115" i="8"/>
  <c r="BK114" i="8" s="1"/>
  <c r="N115" i="8"/>
  <c r="BE115" i="8" s="1"/>
  <c r="F106" i="8"/>
  <c r="F104" i="8"/>
  <c r="M28" i="8"/>
  <c r="AS93" i="1" s="1"/>
  <c r="F81" i="8"/>
  <c r="F79" i="8"/>
  <c r="O21" i="8"/>
  <c r="E21" i="8"/>
  <c r="O20" i="8"/>
  <c r="O18" i="8"/>
  <c r="E18" i="8"/>
  <c r="M83" i="8" s="1"/>
  <c r="O17" i="8"/>
  <c r="O15" i="8"/>
  <c r="E15" i="8"/>
  <c r="F84" i="8" s="1"/>
  <c r="O14" i="8"/>
  <c r="O12" i="8"/>
  <c r="E12" i="8"/>
  <c r="F108" i="8" s="1"/>
  <c r="O11" i="8"/>
  <c r="O9" i="8"/>
  <c r="M81" i="8" s="1"/>
  <c r="F6" i="8"/>
  <c r="F103" i="8" s="1"/>
  <c r="AY92" i="1"/>
  <c r="AX92" i="1"/>
  <c r="BI148" i="7"/>
  <c r="BH148" i="7"/>
  <c r="BG148" i="7"/>
  <c r="BF148" i="7"/>
  <c r="AA148" i="7"/>
  <c r="Y148" i="7"/>
  <c r="W148" i="7"/>
  <c r="BK148" i="7"/>
  <c r="N148" i="7"/>
  <c r="BE148" i="7" s="1"/>
  <c r="BI147" i="7"/>
  <c r="BH147" i="7"/>
  <c r="BG147" i="7"/>
  <c r="BF147" i="7"/>
  <c r="AA147" i="7"/>
  <c r="Y147" i="7"/>
  <c r="W147" i="7"/>
  <c r="BK147" i="7"/>
  <c r="N147" i="7"/>
  <c r="BE147" i="7" s="1"/>
  <c r="BI145" i="7"/>
  <c r="BH145" i="7"/>
  <c r="BG145" i="7"/>
  <c r="BF145" i="7"/>
  <c r="AA145" i="7"/>
  <c r="Y145" i="7"/>
  <c r="W145" i="7"/>
  <c r="BK145" i="7"/>
  <c r="N145" i="7"/>
  <c r="BE145" i="7" s="1"/>
  <c r="BI144" i="7"/>
  <c r="BH144" i="7"/>
  <c r="BG144" i="7"/>
  <c r="BF144" i="7"/>
  <c r="AA144" i="7"/>
  <c r="Y144" i="7"/>
  <c r="W144" i="7"/>
  <c r="BK144" i="7"/>
  <c r="N144" i="7"/>
  <c r="BE144" i="7" s="1"/>
  <c r="BI143" i="7"/>
  <c r="BH143" i="7"/>
  <c r="BG143" i="7"/>
  <c r="BF143" i="7"/>
  <c r="AA143" i="7"/>
  <c r="Y143" i="7"/>
  <c r="W143" i="7"/>
  <c r="BK143" i="7"/>
  <c r="N143" i="7"/>
  <c r="BE143" i="7" s="1"/>
  <c r="BI142" i="7"/>
  <c r="BH142" i="7"/>
  <c r="BG142" i="7"/>
  <c r="BF142" i="7"/>
  <c r="AA142" i="7"/>
  <c r="Y142" i="7"/>
  <c r="W142" i="7"/>
  <c r="BK142" i="7"/>
  <c r="N142" i="7"/>
  <c r="BE142" i="7" s="1"/>
  <c r="BI141" i="7"/>
  <c r="BH141" i="7"/>
  <c r="BG141" i="7"/>
  <c r="BF141" i="7"/>
  <c r="AA141" i="7"/>
  <c r="Y141" i="7"/>
  <c r="W141" i="7"/>
  <c r="BK141" i="7"/>
  <c r="N141" i="7"/>
  <c r="BE141" i="7" s="1"/>
  <c r="BI140" i="7"/>
  <c r="BH140" i="7"/>
  <c r="BG140" i="7"/>
  <c r="BF140" i="7"/>
  <c r="AA140" i="7"/>
  <c r="Y140" i="7"/>
  <c r="W140" i="7"/>
  <c r="BK140" i="7"/>
  <c r="N140" i="7"/>
  <c r="BE140" i="7" s="1"/>
  <c r="BI139" i="7"/>
  <c r="BH139" i="7"/>
  <c r="BG139" i="7"/>
  <c r="BF139" i="7"/>
  <c r="AA139" i="7"/>
  <c r="Y139" i="7"/>
  <c r="W139" i="7"/>
  <c r="BK139" i="7"/>
  <c r="N139" i="7"/>
  <c r="BE139" i="7" s="1"/>
  <c r="BI137" i="7"/>
  <c r="BH137" i="7"/>
  <c r="BG137" i="7"/>
  <c r="BF137" i="7"/>
  <c r="AA137" i="7"/>
  <c r="Y137" i="7"/>
  <c r="W137" i="7"/>
  <c r="BK137" i="7"/>
  <c r="N137" i="7"/>
  <c r="BE137" i="7" s="1"/>
  <c r="BI136" i="7"/>
  <c r="BH136" i="7"/>
  <c r="BG136" i="7"/>
  <c r="BF136" i="7"/>
  <c r="AA136" i="7"/>
  <c r="Y136" i="7"/>
  <c r="W136" i="7"/>
  <c r="BK136" i="7"/>
  <c r="N136" i="7"/>
  <c r="BE136" i="7" s="1"/>
  <c r="BI135" i="7"/>
  <c r="BH135" i="7"/>
  <c r="BG135" i="7"/>
  <c r="BF135" i="7"/>
  <c r="AA135" i="7"/>
  <c r="Y135" i="7"/>
  <c r="W135" i="7"/>
  <c r="BK135" i="7"/>
  <c r="N135" i="7"/>
  <c r="BE135" i="7" s="1"/>
  <c r="BI134" i="7"/>
  <c r="BH134" i="7"/>
  <c r="BG134" i="7"/>
  <c r="BF134" i="7"/>
  <c r="AA134" i="7"/>
  <c r="Y134" i="7"/>
  <c r="W134" i="7"/>
  <c r="BK134" i="7"/>
  <c r="N134" i="7"/>
  <c r="BE134" i="7" s="1"/>
  <c r="BI133" i="7"/>
  <c r="BH133" i="7"/>
  <c r="BG133" i="7"/>
  <c r="BF133" i="7"/>
  <c r="AA133" i="7"/>
  <c r="Y133" i="7"/>
  <c r="W133" i="7"/>
  <c r="BK133" i="7"/>
  <c r="N133" i="7"/>
  <c r="BE133" i="7" s="1"/>
  <c r="BI131" i="7"/>
  <c r="BH131" i="7"/>
  <c r="BG131" i="7"/>
  <c r="BF131" i="7"/>
  <c r="AA131" i="7"/>
  <c r="Y131" i="7"/>
  <c r="W131" i="7"/>
  <c r="BK131" i="7"/>
  <c r="N131" i="7"/>
  <c r="BE131" i="7" s="1"/>
  <c r="BI130" i="7"/>
  <c r="BH130" i="7"/>
  <c r="BG130" i="7"/>
  <c r="BF130" i="7"/>
  <c r="AA130" i="7"/>
  <c r="Y130" i="7"/>
  <c r="W130" i="7"/>
  <c r="BK130" i="7"/>
  <c r="N130" i="7"/>
  <c r="BE130" i="7" s="1"/>
  <c r="BI129" i="7"/>
  <c r="BH129" i="7"/>
  <c r="BG129" i="7"/>
  <c r="BF129" i="7"/>
  <c r="AA129" i="7"/>
  <c r="Y129" i="7"/>
  <c r="W129" i="7"/>
  <c r="BK129" i="7"/>
  <c r="N129" i="7"/>
  <c r="BE129" i="7" s="1"/>
  <c r="BI128" i="7"/>
  <c r="BH128" i="7"/>
  <c r="BG128" i="7"/>
  <c r="BF128" i="7"/>
  <c r="AA128" i="7"/>
  <c r="Y128" i="7"/>
  <c r="W128" i="7"/>
  <c r="BK128" i="7"/>
  <c r="N128" i="7"/>
  <c r="BE128" i="7" s="1"/>
  <c r="BI127" i="7"/>
  <c r="BH127" i="7"/>
  <c r="BG127" i="7"/>
  <c r="BF127" i="7"/>
  <c r="AA127" i="7"/>
  <c r="Y127" i="7"/>
  <c r="W127" i="7"/>
  <c r="BK127" i="7"/>
  <c r="N127" i="7"/>
  <c r="BE127" i="7" s="1"/>
  <c r="BI125" i="7"/>
  <c r="BH125" i="7"/>
  <c r="BG125" i="7"/>
  <c r="BF125" i="7"/>
  <c r="AA125" i="7"/>
  <c r="Y125" i="7"/>
  <c r="W125" i="7"/>
  <c r="BK125" i="7"/>
  <c r="N125" i="7"/>
  <c r="BE125" i="7" s="1"/>
  <c r="BI124" i="7"/>
  <c r="BH124" i="7"/>
  <c r="BG124" i="7"/>
  <c r="BF124" i="7"/>
  <c r="AA124" i="7"/>
  <c r="Y124" i="7"/>
  <c r="W124" i="7"/>
  <c r="BK124" i="7"/>
  <c r="N124" i="7"/>
  <c r="BE124" i="7" s="1"/>
  <c r="BI122" i="7"/>
  <c r="BH122" i="7"/>
  <c r="BG122" i="7"/>
  <c r="BF122" i="7"/>
  <c r="AA122" i="7"/>
  <c r="Y122" i="7"/>
  <c r="W122" i="7"/>
  <c r="BK122" i="7"/>
  <c r="N122" i="7"/>
  <c r="BE122" i="7" s="1"/>
  <c r="BI121" i="7"/>
  <c r="BH121" i="7"/>
  <c r="BG121" i="7"/>
  <c r="BF121" i="7"/>
  <c r="AA121" i="7"/>
  <c r="Y121" i="7"/>
  <c r="W121" i="7"/>
  <c r="BK121" i="7"/>
  <c r="N121" i="7"/>
  <c r="BE121" i="7" s="1"/>
  <c r="BI120" i="7"/>
  <c r="BH120" i="7"/>
  <c r="BG120" i="7"/>
  <c r="BF120" i="7"/>
  <c r="AA120" i="7"/>
  <c r="Y120" i="7"/>
  <c r="W120" i="7"/>
  <c r="BK120" i="7"/>
  <c r="N120" i="7"/>
  <c r="BE120" i="7" s="1"/>
  <c r="BI119" i="7"/>
  <c r="BH119" i="7"/>
  <c r="BG119" i="7"/>
  <c r="BF119" i="7"/>
  <c r="AA119" i="7"/>
  <c r="Y119" i="7"/>
  <c r="W119" i="7"/>
  <c r="BK119" i="7"/>
  <c r="N119" i="7"/>
  <c r="BE119" i="7" s="1"/>
  <c r="BI118" i="7"/>
  <c r="BH118" i="7"/>
  <c r="BG118" i="7"/>
  <c r="BF118" i="7"/>
  <c r="AA118" i="7"/>
  <c r="Y118" i="7"/>
  <c r="W118" i="7"/>
  <c r="BK118" i="7"/>
  <c r="N118" i="7"/>
  <c r="BE118" i="7" s="1"/>
  <c r="F109" i="7"/>
  <c r="F107" i="7"/>
  <c r="AS92" i="1"/>
  <c r="F81" i="7"/>
  <c r="F79" i="7"/>
  <c r="O21" i="7"/>
  <c r="E21" i="7"/>
  <c r="O20" i="7"/>
  <c r="O18" i="7"/>
  <c r="E18" i="7"/>
  <c r="O17" i="7"/>
  <c r="O15" i="7"/>
  <c r="E15" i="7"/>
  <c r="F84" i="7" s="1"/>
  <c r="O14" i="7"/>
  <c r="O12" i="7"/>
  <c r="E12" i="7"/>
  <c r="F111" i="7" s="1"/>
  <c r="O11" i="7"/>
  <c r="O9" i="7"/>
  <c r="F6" i="7"/>
  <c r="F106" i="7" s="1"/>
  <c r="AY91" i="1"/>
  <c r="AX91" i="1"/>
  <c r="BI156" i="6"/>
  <c r="BH156" i="6"/>
  <c r="BG156" i="6"/>
  <c r="BF156" i="6"/>
  <c r="AA156" i="6"/>
  <c r="AA155" i="6" s="1"/>
  <c r="AA154" i="6" s="1"/>
  <c r="Y156" i="6"/>
  <c r="Y155" i="6" s="1"/>
  <c r="Y154" i="6" s="1"/>
  <c r="W156" i="6"/>
  <c r="W155" i="6" s="1"/>
  <c r="W154" i="6" s="1"/>
  <c r="BK156" i="6"/>
  <c r="BK155" i="6" s="1"/>
  <c r="N156" i="6"/>
  <c r="BE156" i="6" s="1"/>
  <c r="BI152" i="6"/>
  <c r="BH152" i="6"/>
  <c r="BG152" i="6"/>
  <c r="BF152" i="6"/>
  <c r="AA152" i="6"/>
  <c r="Y152" i="6"/>
  <c r="W152" i="6"/>
  <c r="BK152" i="6"/>
  <c r="N152" i="6"/>
  <c r="BE152" i="6" s="1"/>
  <c r="BI150" i="6"/>
  <c r="BH150" i="6"/>
  <c r="BG150" i="6"/>
  <c r="BF150" i="6"/>
  <c r="AA150" i="6"/>
  <c r="Y150" i="6"/>
  <c r="W150" i="6"/>
  <c r="BK150" i="6"/>
  <c r="N150" i="6"/>
  <c r="BE150" i="6" s="1"/>
  <c r="BI149" i="6"/>
  <c r="BH149" i="6"/>
  <c r="BG149" i="6"/>
  <c r="BF149" i="6"/>
  <c r="AA149" i="6"/>
  <c r="Y149" i="6"/>
  <c r="W149" i="6"/>
  <c r="BK149" i="6"/>
  <c r="N149" i="6"/>
  <c r="BE149" i="6" s="1"/>
  <c r="BI148" i="6"/>
  <c r="BH148" i="6"/>
  <c r="BG148" i="6"/>
  <c r="BF148" i="6"/>
  <c r="AA148" i="6"/>
  <c r="Y148" i="6"/>
  <c r="W148" i="6"/>
  <c r="BK148" i="6"/>
  <c r="N148" i="6"/>
  <c r="BE148" i="6" s="1"/>
  <c r="BI147" i="6"/>
  <c r="BH147" i="6"/>
  <c r="BG147" i="6"/>
  <c r="BF147" i="6"/>
  <c r="AA147" i="6"/>
  <c r="Y147" i="6"/>
  <c r="W147" i="6"/>
  <c r="BK147" i="6"/>
  <c r="N147" i="6"/>
  <c r="BE147" i="6" s="1"/>
  <c r="BI146" i="6"/>
  <c r="BH146" i="6"/>
  <c r="BG146" i="6"/>
  <c r="BF146" i="6"/>
  <c r="AA146" i="6"/>
  <c r="Y146" i="6"/>
  <c r="W146" i="6"/>
  <c r="BK146" i="6"/>
  <c r="N146" i="6"/>
  <c r="BE146" i="6" s="1"/>
  <c r="BI144" i="6"/>
  <c r="BH144" i="6"/>
  <c r="BG144" i="6"/>
  <c r="BF144" i="6"/>
  <c r="AA144" i="6"/>
  <c r="Y144" i="6"/>
  <c r="W144" i="6"/>
  <c r="BK144" i="6"/>
  <c r="N144" i="6"/>
  <c r="BE144" i="6" s="1"/>
  <c r="BI143" i="6"/>
  <c r="BH143" i="6"/>
  <c r="BG143" i="6"/>
  <c r="BF143" i="6"/>
  <c r="AA143" i="6"/>
  <c r="Y143" i="6"/>
  <c r="W143" i="6"/>
  <c r="BK143" i="6"/>
  <c r="N143" i="6"/>
  <c r="BE143" i="6" s="1"/>
  <c r="BI142" i="6"/>
  <c r="BH142" i="6"/>
  <c r="BG142" i="6"/>
  <c r="BF142" i="6"/>
  <c r="AA142" i="6"/>
  <c r="Y142" i="6"/>
  <c r="W142" i="6"/>
  <c r="BK142" i="6"/>
  <c r="N142" i="6"/>
  <c r="BE142" i="6" s="1"/>
  <c r="BI140" i="6"/>
  <c r="BH140" i="6"/>
  <c r="BG140" i="6"/>
  <c r="BF140" i="6"/>
  <c r="AA140" i="6"/>
  <c r="Y140" i="6"/>
  <c r="W140" i="6"/>
  <c r="BK140" i="6"/>
  <c r="N140" i="6"/>
  <c r="BE140" i="6" s="1"/>
  <c r="BI139" i="6"/>
  <c r="BH139" i="6"/>
  <c r="BG139" i="6"/>
  <c r="BF139" i="6"/>
  <c r="AA139" i="6"/>
  <c r="Y139" i="6"/>
  <c r="W139" i="6"/>
  <c r="BK139" i="6"/>
  <c r="N139" i="6"/>
  <c r="BE139" i="6" s="1"/>
  <c r="BI138" i="6"/>
  <c r="BH138" i="6"/>
  <c r="BG138" i="6"/>
  <c r="BF138" i="6"/>
  <c r="AA138" i="6"/>
  <c r="Y138" i="6"/>
  <c r="W138" i="6"/>
  <c r="BK138" i="6"/>
  <c r="N138" i="6"/>
  <c r="BE138" i="6" s="1"/>
  <c r="BI136" i="6"/>
  <c r="BH136" i="6"/>
  <c r="BG136" i="6"/>
  <c r="BF136" i="6"/>
  <c r="AA136" i="6"/>
  <c r="Y136" i="6"/>
  <c r="W136" i="6"/>
  <c r="BK136" i="6"/>
  <c r="N136" i="6"/>
  <c r="BE136" i="6" s="1"/>
  <c r="BI135" i="6"/>
  <c r="BH135" i="6"/>
  <c r="BG135" i="6"/>
  <c r="BF135" i="6"/>
  <c r="AA135" i="6"/>
  <c r="Y135" i="6"/>
  <c r="W135" i="6"/>
  <c r="BK135" i="6"/>
  <c r="N135" i="6"/>
  <c r="BE135" i="6" s="1"/>
  <c r="BI134" i="6"/>
  <c r="BH134" i="6"/>
  <c r="BG134" i="6"/>
  <c r="BF134" i="6"/>
  <c r="AA134" i="6"/>
  <c r="Y134" i="6"/>
  <c r="W134" i="6"/>
  <c r="BK134" i="6"/>
  <c r="N134" i="6"/>
  <c r="BE134" i="6" s="1"/>
  <c r="BI133" i="6"/>
  <c r="BH133" i="6"/>
  <c r="BG133" i="6"/>
  <c r="BF133" i="6"/>
  <c r="AA133" i="6"/>
  <c r="Y133" i="6"/>
  <c r="W133" i="6"/>
  <c r="BK133" i="6"/>
  <c r="N133" i="6"/>
  <c r="BE133" i="6" s="1"/>
  <c r="BI132" i="6"/>
  <c r="BH132" i="6"/>
  <c r="BG132" i="6"/>
  <c r="BF132" i="6"/>
  <c r="AA132" i="6"/>
  <c r="Y132" i="6"/>
  <c r="W132" i="6"/>
  <c r="BK132" i="6"/>
  <c r="N132" i="6"/>
  <c r="BE132" i="6" s="1"/>
  <c r="BI130" i="6"/>
  <c r="BH130" i="6"/>
  <c r="BG130" i="6"/>
  <c r="BF130" i="6"/>
  <c r="AA130" i="6"/>
  <c r="Y130" i="6"/>
  <c r="W130" i="6"/>
  <c r="BK130" i="6"/>
  <c r="N130" i="6"/>
  <c r="BE130" i="6" s="1"/>
  <c r="BI129" i="6"/>
  <c r="BH129" i="6"/>
  <c r="BG129" i="6"/>
  <c r="BF129" i="6"/>
  <c r="AA129" i="6"/>
  <c r="Y129" i="6"/>
  <c r="W129" i="6"/>
  <c r="BK129" i="6"/>
  <c r="N129" i="6"/>
  <c r="BE129" i="6" s="1"/>
  <c r="BI126" i="6"/>
  <c r="BH126" i="6"/>
  <c r="BG126" i="6"/>
  <c r="BF126" i="6"/>
  <c r="AA126" i="6"/>
  <c r="AA125" i="6" s="1"/>
  <c r="AA124" i="6" s="1"/>
  <c r="Y126" i="6"/>
  <c r="Y125" i="6" s="1"/>
  <c r="Y124" i="6" s="1"/>
  <c r="W126" i="6"/>
  <c r="W125" i="6" s="1"/>
  <c r="W124" i="6" s="1"/>
  <c r="BK126" i="6"/>
  <c r="BK125" i="6" s="1"/>
  <c r="N125" i="6" s="1"/>
  <c r="N92" i="6" s="1"/>
  <c r="N126" i="6"/>
  <c r="BE126" i="6" s="1"/>
  <c r="BI122" i="6"/>
  <c r="BH122" i="6"/>
  <c r="BG122" i="6"/>
  <c r="BF122" i="6"/>
  <c r="AA122" i="6"/>
  <c r="AA121" i="6" s="1"/>
  <c r="AA120" i="6" s="1"/>
  <c r="Y122" i="6"/>
  <c r="Y121" i="6" s="1"/>
  <c r="Y120" i="6" s="1"/>
  <c r="W122" i="6"/>
  <c r="W121" i="6" s="1"/>
  <c r="W120" i="6" s="1"/>
  <c r="BK122" i="6"/>
  <c r="BK121" i="6" s="1"/>
  <c r="BK120" i="6" s="1"/>
  <c r="N122" i="6"/>
  <c r="BE122" i="6" s="1"/>
  <c r="F113" i="6"/>
  <c r="F111" i="6"/>
  <c r="AS91" i="1"/>
  <c r="F81" i="6"/>
  <c r="F79" i="6"/>
  <c r="O21" i="6"/>
  <c r="E21" i="6"/>
  <c r="O20" i="6"/>
  <c r="O18" i="6"/>
  <c r="E18" i="6"/>
  <c r="O17" i="6"/>
  <c r="O15" i="6"/>
  <c r="E15" i="6"/>
  <c r="F84" i="6" s="1"/>
  <c r="O14" i="6"/>
  <c r="O12" i="6"/>
  <c r="E12" i="6"/>
  <c r="F115" i="6" s="1"/>
  <c r="O11" i="6"/>
  <c r="O9" i="6"/>
  <c r="F6" i="6"/>
  <c r="F110" i="6" s="1"/>
  <c r="AY90" i="1"/>
  <c r="AX90" i="1"/>
  <c r="BI166" i="4"/>
  <c r="BH166" i="4"/>
  <c r="BG166" i="4"/>
  <c r="BF166" i="4"/>
  <c r="AA166" i="4"/>
  <c r="AA165" i="4" s="1"/>
  <c r="Y166" i="4"/>
  <c r="Y165" i="4" s="1"/>
  <c r="W166" i="4"/>
  <c r="W165" i="4" s="1"/>
  <c r="BK166" i="4"/>
  <c r="BK165" i="4" s="1"/>
  <c r="N165" i="4" s="1"/>
  <c r="N94" i="4" s="1"/>
  <c r="N166" i="4"/>
  <c r="BE166" i="4" s="1"/>
  <c r="BI164" i="4"/>
  <c r="BH164" i="4"/>
  <c r="BG164" i="4"/>
  <c r="BF164" i="4"/>
  <c r="AA164" i="4"/>
  <c r="Y164" i="4"/>
  <c r="W164" i="4"/>
  <c r="BK164" i="4"/>
  <c r="N164" i="4"/>
  <c r="BE164" i="4" s="1"/>
  <c r="BI163" i="4"/>
  <c r="BH163" i="4"/>
  <c r="BG163" i="4"/>
  <c r="BF163" i="4"/>
  <c r="AA163" i="4"/>
  <c r="Y163" i="4"/>
  <c r="W163" i="4"/>
  <c r="BK163" i="4"/>
  <c r="N163" i="4"/>
  <c r="BE163" i="4" s="1"/>
  <c r="BI162" i="4"/>
  <c r="BH162" i="4"/>
  <c r="BG162" i="4"/>
  <c r="BF162" i="4"/>
  <c r="AA162" i="4"/>
  <c r="Y162" i="4"/>
  <c r="W162" i="4"/>
  <c r="BK162" i="4"/>
  <c r="N162" i="4"/>
  <c r="BE162" i="4" s="1"/>
  <c r="BI161" i="4"/>
  <c r="BH161" i="4"/>
  <c r="BG161" i="4"/>
  <c r="BF161" i="4"/>
  <c r="AA161" i="4"/>
  <c r="Y161" i="4"/>
  <c r="W161" i="4"/>
  <c r="BK161" i="4"/>
  <c r="N161" i="4"/>
  <c r="BE161" i="4" s="1"/>
  <c r="BI160" i="4"/>
  <c r="BH160" i="4"/>
  <c r="BG160" i="4"/>
  <c r="BF160" i="4"/>
  <c r="AA160" i="4"/>
  <c r="Y160" i="4"/>
  <c r="W160" i="4"/>
  <c r="BK160" i="4"/>
  <c r="N160" i="4"/>
  <c r="BE160" i="4" s="1"/>
  <c r="BI159" i="4"/>
  <c r="BH159" i="4"/>
  <c r="BG159" i="4"/>
  <c r="BF159" i="4"/>
  <c r="AA159" i="4"/>
  <c r="Y159" i="4"/>
  <c r="W159" i="4"/>
  <c r="BK159" i="4"/>
  <c r="N159" i="4"/>
  <c r="BE159" i="4" s="1"/>
  <c r="BI158" i="4"/>
  <c r="BH158" i="4"/>
  <c r="BG158" i="4"/>
  <c r="BF158" i="4"/>
  <c r="AA158" i="4"/>
  <c r="Y158" i="4"/>
  <c r="W158" i="4"/>
  <c r="BK158" i="4"/>
  <c r="N158" i="4"/>
  <c r="BE158" i="4" s="1"/>
  <c r="BI157" i="4"/>
  <c r="BH157" i="4"/>
  <c r="BG157" i="4"/>
  <c r="BF157" i="4"/>
  <c r="AA157" i="4"/>
  <c r="Y157" i="4"/>
  <c r="W157" i="4"/>
  <c r="BK157" i="4"/>
  <c r="N157" i="4"/>
  <c r="BE157" i="4" s="1"/>
  <c r="BI156" i="4"/>
  <c r="BH156" i="4"/>
  <c r="BG156" i="4"/>
  <c r="BF156" i="4"/>
  <c r="AA156" i="4"/>
  <c r="Y156" i="4"/>
  <c r="W156" i="4"/>
  <c r="BK156" i="4"/>
  <c r="N156" i="4"/>
  <c r="BE156" i="4" s="1"/>
  <c r="BI155" i="4"/>
  <c r="BH155" i="4"/>
  <c r="BG155" i="4"/>
  <c r="BF155" i="4"/>
  <c r="AA155" i="4"/>
  <c r="Y155" i="4"/>
  <c r="W155" i="4"/>
  <c r="BK155" i="4"/>
  <c r="N155" i="4"/>
  <c r="BE155" i="4" s="1"/>
  <c r="BI153" i="4"/>
  <c r="BH153" i="4"/>
  <c r="BG153" i="4"/>
  <c r="BF153" i="4"/>
  <c r="AA153" i="4"/>
  <c r="Y153" i="4"/>
  <c r="W153" i="4"/>
  <c r="BK153" i="4"/>
  <c r="N153" i="4"/>
  <c r="BE153" i="4" s="1"/>
  <c r="BI151" i="4"/>
  <c r="BH151" i="4"/>
  <c r="BG151" i="4"/>
  <c r="BF151" i="4"/>
  <c r="AA151" i="4"/>
  <c r="Y151" i="4"/>
  <c r="W151" i="4"/>
  <c r="BK151" i="4"/>
  <c r="N151" i="4"/>
  <c r="BE151" i="4" s="1"/>
  <c r="BI150" i="4"/>
  <c r="BH150" i="4"/>
  <c r="BG150" i="4"/>
  <c r="BF150" i="4"/>
  <c r="AA150" i="4"/>
  <c r="Y150" i="4"/>
  <c r="W150" i="4"/>
  <c r="BK150" i="4"/>
  <c r="N150" i="4"/>
  <c r="BE150" i="4" s="1"/>
  <c r="BI149" i="4"/>
  <c r="BH149" i="4"/>
  <c r="BG149" i="4"/>
  <c r="BF149" i="4"/>
  <c r="AA149" i="4"/>
  <c r="Y149" i="4"/>
  <c r="W149" i="4"/>
  <c r="BK149" i="4"/>
  <c r="N149" i="4"/>
  <c r="BE149" i="4" s="1"/>
  <c r="BI148" i="4"/>
  <c r="BH148" i="4"/>
  <c r="BG148" i="4"/>
  <c r="BF148" i="4"/>
  <c r="AA148" i="4"/>
  <c r="Y148" i="4"/>
  <c r="W148" i="4"/>
  <c r="BK148" i="4"/>
  <c r="N148" i="4"/>
  <c r="BE148" i="4" s="1"/>
  <c r="BI147" i="4"/>
  <c r="BH147" i="4"/>
  <c r="BG147" i="4"/>
  <c r="BF147" i="4"/>
  <c r="AA147" i="4"/>
  <c r="Y147" i="4"/>
  <c r="W147" i="4"/>
  <c r="BK147" i="4"/>
  <c r="N147" i="4"/>
  <c r="BE147" i="4" s="1"/>
  <c r="BI146" i="4"/>
  <c r="BH146" i="4"/>
  <c r="BG146" i="4"/>
  <c r="BF146" i="4"/>
  <c r="AA146" i="4"/>
  <c r="Y146" i="4"/>
  <c r="W146" i="4"/>
  <c r="BK146" i="4"/>
  <c r="BE146" i="4"/>
  <c r="BI145" i="4"/>
  <c r="BH145" i="4"/>
  <c r="BG145" i="4"/>
  <c r="BF145" i="4"/>
  <c r="AA145" i="4"/>
  <c r="Y145" i="4"/>
  <c r="W145" i="4"/>
  <c r="BK145" i="4"/>
  <c r="N145" i="4"/>
  <c r="BE145" i="4" s="1"/>
  <c r="BI144" i="4"/>
  <c r="BH144" i="4"/>
  <c r="BG144" i="4"/>
  <c r="BF144" i="4"/>
  <c r="AA144" i="4"/>
  <c r="Y144" i="4"/>
  <c r="W144" i="4"/>
  <c r="BK144" i="4"/>
  <c r="N144" i="4"/>
  <c r="BE144" i="4" s="1"/>
  <c r="BI143" i="4"/>
  <c r="BH143" i="4"/>
  <c r="BG143" i="4"/>
  <c r="BF143" i="4"/>
  <c r="AA143" i="4"/>
  <c r="Y143" i="4"/>
  <c r="W143" i="4"/>
  <c r="BK143" i="4"/>
  <c r="N143" i="4"/>
  <c r="BE143" i="4" s="1"/>
  <c r="BI142" i="4"/>
  <c r="BH142" i="4"/>
  <c r="BG142" i="4"/>
  <c r="BF142" i="4"/>
  <c r="AA142" i="4"/>
  <c r="Y142" i="4"/>
  <c r="W142" i="4"/>
  <c r="BK142" i="4"/>
  <c r="N142" i="4"/>
  <c r="BE142" i="4" s="1"/>
  <c r="BI141" i="4"/>
  <c r="BH141" i="4"/>
  <c r="BG141" i="4"/>
  <c r="BF141" i="4"/>
  <c r="AA141" i="4"/>
  <c r="Y141" i="4"/>
  <c r="W141" i="4"/>
  <c r="BK141" i="4"/>
  <c r="N141" i="4"/>
  <c r="BE141" i="4" s="1"/>
  <c r="BI140" i="4"/>
  <c r="BH140" i="4"/>
  <c r="BG140" i="4"/>
  <c r="BF140" i="4"/>
  <c r="AA140" i="4"/>
  <c r="Y140" i="4"/>
  <c r="W140" i="4"/>
  <c r="BK140" i="4"/>
  <c r="N140" i="4"/>
  <c r="BE140" i="4" s="1"/>
  <c r="BI139" i="4"/>
  <c r="BH139" i="4"/>
  <c r="BG139" i="4"/>
  <c r="BF139" i="4"/>
  <c r="AA139" i="4"/>
  <c r="Y139" i="4"/>
  <c r="W139" i="4"/>
  <c r="BK139" i="4"/>
  <c r="N139" i="4"/>
  <c r="BE139" i="4" s="1"/>
  <c r="BI138" i="4"/>
  <c r="BH138" i="4"/>
  <c r="BG138" i="4"/>
  <c r="BF138" i="4"/>
  <c r="AA138" i="4"/>
  <c r="Y138" i="4"/>
  <c r="W138" i="4"/>
  <c r="BK138" i="4"/>
  <c r="N138" i="4"/>
  <c r="BE138" i="4" s="1"/>
  <c r="BI137" i="4"/>
  <c r="BH137" i="4"/>
  <c r="BG137" i="4"/>
  <c r="BF137" i="4"/>
  <c r="AA137" i="4"/>
  <c r="Y137" i="4"/>
  <c r="W137" i="4"/>
  <c r="BK137" i="4"/>
  <c r="N137" i="4"/>
  <c r="BE137" i="4" s="1"/>
  <c r="BI136" i="4"/>
  <c r="BH136" i="4"/>
  <c r="BG136" i="4"/>
  <c r="BF136" i="4"/>
  <c r="AA136" i="4"/>
  <c r="Y136" i="4"/>
  <c r="W136" i="4"/>
  <c r="BK136" i="4"/>
  <c r="N136" i="4"/>
  <c r="BE136" i="4" s="1"/>
  <c r="BI135" i="4"/>
  <c r="BH135" i="4"/>
  <c r="BG135" i="4"/>
  <c r="BF135" i="4"/>
  <c r="AA135" i="4"/>
  <c r="Y135" i="4"/>
  <c r="W135" i="4"/>
  <c r="BK135" i="4"/>
  <c r="N135" i="4"/>
  <c r="BE135" i="4" s="1"/>
  <c r="BI134" i="4"/>
  <c r="BH134" i="4"/>
  <c r="BG134" i="4"/>
  <c r="BF134" i="4"/>
  <c r="AA134" i="4"/>
  <c r="Y134" i="4"/>
  <c r="W134" i="4"/>
  <c r="BK134" i="4"/>
  <c r="N134" i="4"/>
  <c r="BE134" i="4" s="1"/>
  <c r="BI133" i="4"/>
  <c r="BH133" i="4"/>
  <c r="BG133" i="4"/>
  <c r="BF133" i="4"/>
  <c r="AA133" i="4"/>
  <c r="Y133" i="4"/>
  <c r="W133" i="4"/>
  <c r="BK133" i="4"/>
  <c r="N133" i="4"/>
  <c r="BE133" i="4" s="1"/>
  <c r="BI132" i="4"/>
  <c r="BH132" i="4"/>
  <c r="BG132" i="4"/>
  <c r="BF132" i="4"/>
  <c r="AA132" i="4"/>
  <c r="Y132" i="4"/>
  <c r="W132" i="4"/>
  <c r="BK132" i="4"/>
  <c r="N132" i="4"/>
  <c r="BE132" i="4" s="1"/>
  <c r="BI131" i="4"/>
  <c r="BH131" i="4"/>
  <c r="BG131" i="4"/>
  <c r="BF131" i="4"/>
  <c r="AA131" i="4"/>
  <c r="Y131" i="4"/>
  <c r="W131" i="4"/>
  <c r="BK131" i="4"/>
  <c r="N131" i="4"/>
  <c r="BE131" i="4" s="1"/>
  <c r="BI130" i="4"/>
  <c r="BH130" i="4"/>
  <c r="BG130" i="4"/>
  <c r="BF130" i="4"/>
  <c r="AA130" i="4"/>
  <c r="Y130" i="4"/>
  <c r="W130" i="4"/>
  <c r="BK130" i="4"/>
  <c r="N130" i="4"/>
  <c r="BE130" i="4" s="1"/>
  <c r="BI129" i="4"/>
  <c r="BH129" i="4"/>
  <c r="BG129" i="4"/>
  <c r="BF129" i="4"/>
  <c r="AA129" i="4"/>
  <c r="Y129" i="4"/>
  <c r="W129" i="4"/>
  <c r="BK129" i="4"/>
  <c r="N129" i="4"/>
  <c r="BE129" i="4" s="1"/>
  <c r="BI128" i="4"/>
  <c r="BH128" i="4"/>
  <c r="BG128" i="4"/>
  <c r="BF128" i="4"/>
  <c r="AA128" i="4"/>
  <c r="Y128" i="4"/>
  <c r="W128" i="4"/>
  <c r="BK128" i="4"/>
  <c r="N128" i="4"/>
  <c r="BE128" i="4" s="1"/>
  <c r="BI126" i="4"/>
  <c r="BH126" i="4"/>
  <c r="BG126" i="4"/>
  <c r="BF126" i="4"/>
  <c r="AA126" i="4"/>
  <c r="Y126" i="4"/>
  <c r="W126" i="4"/>
  <c r="W122" i="4" s="1"/>
  <c r="BK126" i="4"/>
  <c r="N126" i="4"/>
  <c r="BE126" i="4" s="1"/>
  <c r="F110" i="4"/>
  <c r="F108" i="4"/>
  <c r="BI97" i="4"/>
  <c r="BH97" i="4"/>
  <c r="BG97" i="4"/>
  <c r="BF97" i="4"/>
  <c r="F81" i="4"/>
  <c r="F79" i="4"/>
  <c r="O21" i="4"/>
  <c r="E21" i="4"/>
  <c r="M113" i="4" s="1"/>
  <c r="O20" i="4"/>
  <c r="O18" i="4"/>
  <c r="E18" i="4"/>
  <c r="M83" i="4" s="1"/>
  <c r="O17" i="4"/>
  <c r="O15" i="4"/>
  <c r="E15" i="4"/>
  <c r="F113" i="4" s="1"/>
  <c r="O14" i="4"/>
  <c r="O12" i="4"/>
  <c r="E12" i="4"/>
  <c r="F83" i="4" s="1"/>
  <c r="O11" i="4"/>
  <c r="O9" i="4"/>
  <c r="M110" i="4" s="1"/>
  <c r="F6" i="4"/>
  <c r="F78" i="4" s="1"/>
  <c r="AY89" i="1"/>
  <c r="AX89" i="1"/>
  <c r="BI164" i="3"/>
  <c r="BH164" i="3"/>
  <c r="BG164" i="3"/>
  <c r="BF164" i="3"/>
  <c r="AA164" i="3"/>
  <c r="Y164" i="3"/>
  <c r="W164" i="3"/>
  <c r="BK164" i="3"/>
  <c r="N164" i="3"/>
  <c r="BE164" i="3" s="1"/>
  <c r="BI163" i="3"/>
  <c r="BH163" i="3"/>
  <c r="BG163" i="3"/>
  <c r="BF163" i="3"/>
  <c r="AA163" i="3"/>
  <c r="Y163" i="3"/>
  <c r="W163" i="3"/>
  <c r="BK163" i="3"/>
  <c r="N163" i="3"/>
  <c r="BE163" i="3" s="1"/>
  <c r="BI162" i="3"/>
  <c r="BH162" i="3"/>
  <c r="BG162" i="3"/>
  <c r="BF162" i="3"/>
  <c r="AA162" i="3"/>
  <c r="Y162" i="3"/>
  <c r="W162" i="3"/>
  <c r="BK162" i="3"/>
  <c r="N162" i="3"/>
  <c r="BE162" i="3" s="1"/>
  <c r="BI161" i="3"/>
  <c r="BH161" i="3"/>
  <c r="BG161" i="3"/>
  <c r="BF161" i="3"/>
  <c r="AA161" i="3"/>
  <c r="Y161" i="3"/>
  <c r="W161" i="3"/>
  <c r="BK161" i="3"/>
  <c r="N161" i="3"/>
  <c r="BE161" i="3" s="1"/>
  <c r="BI160" i="3"/>
  <c r="BH160" i="3"/>
  <c r="BG160" i="3"/>
  <c r="BF160" i="3"/>
  <c r="AA160" i="3"/>
  <c r="Y160" i="3"/>
  <c r="W160" i="3"/>
  <c r="BK160" i="3"/>
  <c r="N160" i="3"/>
  <c r="BE160" i="3" s="1"/>
  <c r="BI159" i="3"/>
  <c r="BH159" i="3"/>
  <c r="BG159" i="3"/>
  <c r="BF159" i="3"/>
  <c r="AA159" i="3"/>
  <c r="Y159" i="3"/>
  <c r="W159" i="3"/>
  <c r="BK159" i="3"/>
  <c r="N159" i="3"/>
  <c r="BE159" i="3" s="1"/>
  <c r="BI158" i="3"/>
  <c r="BH158" i="3"/>
  <c r="BG158" i="3"/>
  <c r="BF158" i="3"/>
  <c r="AA158" i="3"/>
  <c r="Y158" i="3"/>
  <c r="W158" i="3"/>
  <c r="BK158" i="3"/>
  <c r="N158" i="3"/>
  <c r="BE158" i="3" s="1"/>
  <c r="BI157" i="3"/>
  <c r="BH157" i="3"/>
  <c r="BG157" i="3"/>
  <c r="BF157" i="3"/>
  <c r="AA157" i="3"/>
  <c r="Y157" i="3"/>
  <c r="W157" i="3"/>
  <c r="BK157" i="3"/>
  <c r="N157" i="3"/>
  <c r="BE157" i="3" s="1"/>
  <c r="BI156" i="3"/>
  <c r="BH156" i="3"/>
  <c r="BG156" i="3"/>
  <c r="BF156" i="3"/>
  <c r="AA156" i="3"/>
  <c r="Y156" i="3"/>
  <c r="W156" i="3"/>
  <c r="BK156" i="3"/>
  <c r="N156" i="3"/>
  <c r="BE156" i="3" s="1"/>
  <c r="BI155" i="3"/>
  <c r="BH155" i="3"/>
  <c r="BG155" i="3"/>
  <c r="BF155" i="3"/>
  <c r="AA155" i="3"/>
  <c r="Y155" i="3"/>
  <c r="W155" i="3"/>
  <c r="BK155" i="3"/>
  <c r="N155" i="3"/>
  <c r="BE155" i="3" s="1"/>
  <c r="BI154" i="3"/>
  <c r="BH154" i="3"/>
  <c r="BG154" i="3"/>
  <c r="BF154" i="3"/>
  <c r="AA154" i="3"/>
  <c r="Y154" i="3"/>
  <c r="W154" i="3"/>
  <c r="BK154" i="3"/>
  <c r="N154" i="3"/>
  <c r="BE154" i="3" s="1"/>
  <c r="BI153" i="3"/>
  <c r="BH153" i="3"/>
  <c r="BG153" i="3"/>
  <c r="BF153" i="3"/>
  <c r="AA153" i="3"/>
  <c r="Y153" i="3"/>
  <c r="W153" i="3"/>
  <c r="BK153" i="3"/>
  <c r="N153" i="3"/>
  <c r="BE153" i="3" s="1"/>
  <c r="BI152" i="3"/>
  <c r="BH152" i="3"/>
  <c r="BG152" i="3"/>
  <c r="BF152" i="3"/>
  <c r="AA152" i="3"/>
  <c r="Y152" i="3"/>
  <c r="W152" i="3"/>
  <c r="BK152" i="3"/>
  <c r="BE152" i="3"/>
  <c r="BI151" i="3"/>
  <c r="BH151" i="3"/>
  <c r="BG151" i="3"/>
  <c r="BF151" i="3"/>
  <c r="AA151" i="3"/>
  <c r="Y151" i="3"/>
  <c r="W151" i="3"/>
  <c r="BK151" i="3"/>
  <c r="BE151" i="3"/>
  <c r="BI150" i="3"/>
  <c r="BH150" i="3"/>
  <c r="BG150" i="3"/>
  <c r="BF150" i="3"/>
  <c r="AA150" i="3"/>
  <c r="Y150" i="3"/>
  <c r="W150" i="3"/>
  <c r="BK150" i="3"/>
  <c r="N150" i="3"/>
  <c r="BE150" i="3" s="1"/>
  <c r="BI149" i="3"/>
  <c r="BH149" i="3"/>
  <c r="BG149" i="3"/>
  <c r="BF149" i="3"/>
  <c r="AA149" i="3"/>
  <c r="Y149" i="3"/>
  <c r="W149" i="3"/>
  <c r="BK149" i="3"/>
  <c r="N149" i="3"/>
  <c r="BE149" i="3" s="1"/>
  <c r="BI148" i="3"/>
  <c r="BH148" i="3"/>
  <c r="BG148" i="3"/>
  <c r="BF148" i="3"/>
  <c r="AA148" i="3"/>
  <c r="Y148" i="3"/>
  <c r="W148" i="3"/>
  <c r="BK148" i="3"/>
  <c r="N148" i="3"/>
  <c r="BE148" i="3" s="1"/>
  <c r="BI147" i="3"/>
  <c r="BH147" i="3"/>
  <c r="BG147" i="3"/>
  <c r="BF147" i="3"/>
  <c r="AA147" i="3"/>
  <c r="Y147" i="3"/>
  <c r="W147" i="3"/>
  <c r="BK147" i="3"/>
  <c r="N147" i="3"/>
  <c r="BE147" i="3" s="1"/>
  <c r="BI146" i="3"/>
  <c r="BH146" i="3"/>
  <c r="BG146" i="3"/>
  <c r="BF146" i="3"/>
  <c r="AA146" i="3"/>
  <c r="Y146" i="3"/>
  <c r="W146" i="3"/>
  <c r="BK146" i="3"/>
  <c r="N146" i="3"/>
  <c r="BE146" i="3" s="1"/>
  <c r="BI144" i="3"/>
  <c r="BH144" i="3"/>
  <c r="BG144" i="3"/>
  <c r="BF144" i="3"/>
  <c r="AA144" i="3"/>
  <c r="Y144" i="3"/>
  <c r="W144" i="3"/>
  <c r="BK144" i="3"/>
  <c r="N144" i="3"/>
  <c r="BE144" i="3" s="1"/>
  <c r="BI143" i="3"/>
  <c r="BH143" i="3"/>
  <c r="BG143" i="3"/>
  <c r="BF143" i="3"/>
  <c r="AA143" i="3"/>
  <c r="Y143" i="3"/>
  <c r="W143" i="3"/>
  <c r="BK143" i="3"/>
  <c r="N143" i="3"/>
  <c r="BE143" i="3" s="1"/>
  <c r="BI141" i="3"/>
  <c r="BH141" i="3"/>
  <c r="BG141" i="3"/>
  <c r="BF141" i="3"/>
  <c r="AA141" i="3"/>
  <c r="Y141" i="3"/>
  <c r="W141" i="3"/>
  <c r="BK141" i="3"/>
  <c r="N141" i="3"/>
  <c r="BE141" i="3" s="1"/>
  <c r="BI139" i="3"/>
  <c r="BH139" i="3"/>
  <c r="BG139" i="3"/>
  <c r="BF139" i="3"/>
  <c r="AA139" i="3"/>
  <c r="Y139" i="3"/>
  <c r="W139" i="3"/>
  <c r="BK139" i="3"/>
  <c r="N139" i="3"/>
  <c r="BE139" i="3" s="1"/>
  <c r="BI138" i="3"/>
  <c r="BH138" i="3"/>
  <c r="BG138" i="3"/>
  <c r="BF138" i="3"/>
  <c r="AA138" i="3"/>
  <c r="Y138" i="3"/>
  <c r="W138" i="3"/>
  <c r="BK138" i="3"/>
  <c r="N138" i="3"/>
  <c r="BE138" i="3" s="1"/>
  <c r="BI137" i="3"/>
  <c r="BH137" i="3"/>
  <c r="BG137" i="3"/>
  <c r="BF137" i="3"/>
  <c r="AA137" i="3"/>
  <c r="Y137" i="3"/>
  <c r="W137" i="3"/>
  <c r="BK137" i="3"/>
  <c r="N137" i="3"/>
  <c r="BE137" i="3" s="1"/>
  <c r="BI136" i="3"/>
  <c r="BH136" i="3"/>
  <c r="BG136" i="3"/>
  <c r="BF136" i="3"/>
  <c r="AA136" i="3"/>
  <c r="Y136" i="3"/>
  <c r="W136" i="3"/>
  <c r="BK136" i="3"/>
  <c r="N136" i="3"/>
  <c r="BE136" i="3" s="1"/>
  <c r="BI134" i="3"/>
  <c r="BH134" i="3"/>
  <c r="BG134" i="3"/>
  <c r="BF134" i="3"/>
  <c r="AA134" i="3"/>
  <c r="Y134" i="3"/>
  <c r="W134" i="3"/>
  <c r="BK134" i="3"/>
  <c r="N134" i="3"/>
  <c r="BE134" i="3" s="1"/>
  <c r="BI133" i="3"/>
  <c r="BH133" i="3"/>
  <c r="BG133" i="3"/>
  <c r="BF133" i="3"/>
  <c r="AA133" i="3"/>
  <c r="Y133" i="3"/>
  <c r="W133" i="3"/>
  <c r="BK133" i="3"/>
  <c r="N133" i="3"/>
  <c r="BE133" i="3" s="1"/>
  <c r="BI132" i="3"/>
  <c r="BH132" i="3"/>
  <c r="BG132" i="3"/>
  <c r="BF132" i="3"/>
  <c r="AA132" i="3"/>
  <c r="Y132" i="3"/>
  <c r="W132" i="3"/>
  <c r="BK132" i="3"/>
  <c r="BE132" i="3"/>
  <c r="BI129" i="3"/>
  <c r="BH129" i="3"/>
  <c r="BG129" i="3"/>
  <c r="BF129" i="3"/>
  <c r="AA129" i="3"/>
  <c r="Y129" i="3"/>
  <c r="W129" i="3"/>
  <c r="BK129" i="3"/>
  <c r="N129" i="3"/>
  <c r="BE129" i="3" s="1"/>
  <c r="BI128" i="3"/>
  <c r="BH128" i="3"/>
  <c r="BG128" i="3"/>
  <c r="BF128" i="3"/>
  <c r="AA128" i="3"/>
  <c r="Y128" i="3"/>
  <c r="W128" i="3"/>
  <c r="BK128" i="3"/>
  <c r="N128" i="3"/>
  <c r="BE128" i="3" s="1"/>
  <c r="BI127" i="3"/>
  <c r="BH127" i="3"/>
  <c r="BG127" i="3"/>
  <c r="BF127" i="3"/>
  <c r="AA127" i="3"/>
  <c r="Y127" i="3"/>
  <c r="W127" i="3"/>
  <c r="BK127" i="3"/>
  <c r="N127" i="3"/>
  <c r="BE127" i="3" s="1"/>
  <c r="BI126" i="3"/>
  <c r="BH126" i="3"/>
  <c r="BG126" i="3"/>
  <c r="BF126" i="3"/>
  <c r="AA126" i="3"/>
  <c r="Y126" i="3"/>
  <c r="W126" i="3"/>
  <c r="BK126" i="3"/>
  <c r="N126" i="3"/>
  <c r="BE126" i="3" s="1"/>
  <c r="BI125" i="3"/>
  <c r="BH125" i="3"/>
  <c r="BG125" i="3"/>
  <c r="BF125" i="3"/>
  <c r="AA125" i="3"/>
  <c r="Y125" i="3"/>
  <c r="W125" i="3"/>
  <c r="BK125" i="3"/>
  <c r="N125" i="3"/>
  <c r="BE125" i="3" s="1"/>
  <c r="BI124" i="3"/>
  <c r="BH124" i="3"/>
  <c r="BG124" i="3"/>
  <c r="BF124" i="3"/>
  <c r="AA124" i="3"/>
  <c r="Y124" i="3"/>
  <c r="W124" i="3"/>
  <c r="BK124" i="3"/>
  <c r="N124" i="3"/>
  <c r="BE124" i="3" s="1"/>
  <c r="BI122" i="3"/>
  <c r="BH122" i="3"/>
  <c r="BG122" i="3"/>
  <c r="BF122" i="3"/>
  <c r="AA122" i="3"/>
  <c r="Y122" i="3"/>
  <c r="W122" i="3"/>
  <c r="BK122" i="3"/>
  <c r="N122" i="3"/>
  <c r="BE122" i="3" s="1"/>
  <c r="F108" i="3"/>
  <c r="F106" i="3"/>
  <c r="M28" i="3"/>
  <c r="AS89" i="1" s="1"/>
  <c r="F81" i="3"/>
  <c r="F79" i="3"/>
  <c r="O21" i="3"/>
  <c r="E21" i="3"/>
  <c r="M111" i="3" s="1"/>
  <c r="O20" i="3"/>
  <c r="O18" i="3"/>
  <c r="E18" i="3"/>
  <c r="M83" i="3" s="1"/>
  <c r="O17" i="3"/>
  <c r="O15" i="3"/>
  <c r="E15" i="3"/>
  <c r="F84" i="3" s="1"/>
  <c r="O14" i="3"/>
  <c r="O12" i="3"/>
  <c r="E12" i="3"/>
  <c r="F83" i="3" s="1"/>
  <c r="O11" i="3"/>
  <c r="O9" i="3"/>
  <c r="M108" i="3" s="1"/>
  <c r="F6" i="3"/>
  <c r="F78" i="3" s="1"/>
  <c r="AY88" i="1"/>
  <c r="AX88" i="1"/>
  <c r="BI134" i="2"/>
  <c r="BH134" i="2"/>
  <c r="BG134" i="2"/>
  <c r="BF134" i="2"/>
  <c r="AA134" i="2"/>
  <c r="Y134" i="2"/>
  <c r="W134" i="2"/>
  <c r="W133" i="2" s="1"/>
  <c r="BK134" i="2"/>
  <c r="N134" i="2"/>
  <c r="BE134" i="2" s="1"/>
  <c r="Y133" i="2"/>
  <c r="BI132" i="2"/>
  <c r="BH132" i="2"/>
  <c r="BG132" i="2"/>
  <c r="BF132" i="2"/>
  <c r="AA132" i="2"/>
  <c r="AA131" i="2" s="1"/>
  <c r="Y132" i="2"/>
  <c r="Y131" i="2" s="1"/>
  <c r="W132" i="2"/>
  <c r="W131" i="2" s="1"/>
  <c r="BK132" i="2"/>
  <c r="BK131" i="2" s="1"/>
  <c r="N131" i="2" s="1"/>
  <c r="N93" i="2" s="1"/>
  <c r="N132" i="2"/>
  <c r="BE132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7" i="2"/>
  <c r="BH127" i="2"/>
  <c r="BG127" i="2"/>
  <c r="BF127" i="2"/>
  <c r="AA127" i="2"/>
  <c r="Y127" i="2"/>
  <c r="W127" i="2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E126" i="2" s="1"/>
  <c r="BI125" i="2"/>
  <c r="BH125" i="2"/>
  <c r="BG125" i="2"/>
  <c r="BF125" i="2"/>
  <c r="AA125" i="2"/>
  <c r="Y125" i="2"/>
  <c r="W125" i="2"/>
  <c r="W124" i="2" s="1"/>
  <c r="BK125" i="2"/>
  <c r="N125" i="2"/>
  <c r="BE125" i="2" s="1"/>
  <c r="BI123" i="2"/>
  <c r="BH123" i="2"/>
  <c r="BG123" i="2"/>
  <c r="BF123" i="2"/>
  <c r="AA123" i="2"/>
  <c r="Y123" i="2"/>
  <c r="W123" i="2"/>
  <c r="BK123" i="2"/>
  <c r="BE123" i="2"/>
  <c r="BI122" i="2"/>
  <c r="BH122" i="2"/>
  <c r="BG122" i="2"/>
  <c r="BF122" i="2"/>
  <c r="AA122" i="2"/>
  <c r="Y122" i="2"/>
  <c r="W122" i="2"/>
  <c r="BK122" i="2"/>
  <c r="BE122" i="2"/>
  <c r="BI121" i="2"/>
  <c r="BH121" i="2"/>
  <c r="BG121" i="2"/>
  <c r="BF121" i="2"/>
  <c r="AA121" i="2"/>
  <c r="Y121" i="2"/>
  <c r="W121" i="2"/>
  <c r="BK121" i="2"/>
  <c r="BE121" i="2"/>
  <c r="BI120" i="2"/>
  <c r="BH120" i="2"/>
  <c r="BG120" i="2"/>
  <c r="BF120" i="2"/>
  <c r="AA120" i="2"/>
  <c r="Y120" i="2"/>
  <c r="W120" i="2"/>
  <c r="BK120" i="2"/>
  <c r="BE120" i="2"/>
  <c r="BI119" i="2"/>
  <c r="BH119" i="2"/>
  <c r="BG119" i="2"/>
  <c r="BF119" i="2"/>
  <c r="AA119" i="2"/>
  <c r="Y119" i="2"/>
  <c r="W119" i="2"/>
  <c r="BK119" i="2"/>
  <c r="BE119" i="2"/>
  <c r="BI118" i="2"/>
  <c r="BH118" i="2"/>
  <c r="BG118" i="2"/>
  <c r="BF118" i="2"/>
  <c r="AA118" i="2"/>
  <c r="Y118" i="2"/>
  <c r="W118" i="2"/>
  <c r="BK118" i="2"/>
  <c r="BE118" i="2"/>
  <c r="F109" i="2"/>
  <c r="F107" i="2"/>
  <c r="M28" i="2"/>
  <c r="AS88" i="1" s="1"/>
  <c r="F81" i="2"/>
  <c r="F79" i="2"/>
  <c r="O21" i="2"/>
  <c r="E21" i="2"/>
  <c r="M112" i="2" s="1"/>
  <c r="O20" i="2"/>
  <c r="O18" i="2"/>
  <c r="E18" i="2"/>
  <c r="M83" i="2" s="1"/>
  <c r="O17" i="2"/>
  <c r="O15" i="2"/>
  <c r="E15" i="2"/>
  <c r="F84" i="2" s="1"/>
  <c r="O14" i="2"/>
  <c r="O12" i="2"/>
  <c r="E12" i="2"/>
  <c r="F111" i="2" s="1"/>
  <c r="O11" i="2"/>
  <c r="O9" i="2"/>
  <c r="M109" i="2" s="1"/>
  <c r="F6" i="2"/>
  <c r="F78" i="2" s="1"/>
  <c r="AK27" i="1"/>
  <c r="AM83" i="1"/>
  <c r="L83" i="1"/>
  <c r="AM82" i="1"/>
  <c r="L82" i="1"/>
  <c r="AM80" i="1"/>
  <c r="L80" i="1"/>
  <c r="L78" i="1"/>
  <c r="L77" i="1"/>
  <c r="Y128" i="6" l="1"/>
  <c r="Y124" i="2"/>
  <c r="AA124" i="2"/>
  <c r="W128" i="2"/>
  <c r="F112" i="7"/>
  <c r="W138" i="7"/>
  <c r="AA138" i="7"/>
  <c r="BK146" i="7"/>
  <c r="N146" i="7" s="1"/>
  <c r="N94" i="7" s="1"/>
  <c r="W128" i="6"/>
  <c r="Y131" i="6"/>
  <c r="F78" i="7"/>
  <c r="F116" i="6"/>
  <c r="Y128" i="2"/>
  <c r="M84" i="2"/>
  <c r="F112" i="2"/>
  <c r="AA128" i="2"/>
  <c r="F83" i="7"/>
  <c r="F83" i="6"/>
  <c r="BK133" i="2"/>
  <c r="N133" i="2" s="1"/>
  <c r="N94" i="2" s="1"/>
  <c r="BK128" i="2"/>
  <c r="N128" i="2" s="1"/>
  <c r="N92" i="2" s="1"/>
  <c r="AA133" i="2"/>
  <c r="BK124" i="2"/>
  <c r="N124" i="2" s="1"/>
  <c r="N91" i="2" s="1"/>
  <c r="H35" i="2"/>
  <c r="BC88" i="1" s="1"/>
  <c r="AA117" i="2"/>
  <c r="W117" i="2"/>
  <c r="Y117" i="2"/>
  <c r="M33" i="2"/>
  <c r="AW88" i="1" s="1"/>
  <c r="BK117" i="2"/>
  <c r="N117" i="2" s="1"/>
  <c r="N90" i="2" s="1"/>
  <c r="H34" i="2"/>
  <c r="BB88" i="1" s="1"/>
  <c r="H36" i="2"/>
  <c r="BD88" i="1" s="1"/>
  <c r="M108" i="8"/>
  <c r="F83" i="8"/>
  <c r="Y117" i="8"/>
  <c r="Y113" i="8" s="1"/>
  <c r="Y112" i="8" s="1"/>
  <c r="H35" i="8"/>
  <c r="BC93" i="1" s="1"/>
  <c r="H34" i="8"/>
  <c r="BB93" i="1" s="1"/>
  <c r="H36" i="8"/>
  <c r="BD93" i="1" s="1"/>
  <c r="BK117" i="8"/>
  <c r="N117" i="8" s="1"/>
  <c r="N91" i="8" s="1"/>
  <c r="W117" i="8"/>
  <c r="W113" i="8" s="1"/>
  <c r="W112" i="8" s="1"/>
  <c r="AU93" i="1" s="1"/>
  <c r="H32" i="8"/>
  <c r="AZ93" i="1" s="1"/>
  <c r="W146" i="7"/>
  <c r="Y146" i="7"/>
  <c r="Y132" i="7"/>
  <c r="BK132" i="7"/>
  <c r="N132" i="7" s="1"/>
  <c r="N92" i="7" s="1"/>
  <c r="AA132" i="7"/>
  <c r="BK126" i="7"/>
  <c r="N126" i="7" s="1"/>
  <c r="N91" i="7" s="1"/>
  <c r="AA117" i="7"/>
  <c r="H34" i="7"/>
  <c r="BB92" i="1" s="1"/>
  <c r="Y137" i="6"/>
  <c r="W131" i="6"/>
  <c r="BK124" i="6"/>
  <c r="N124" i="6" s="1"/>
  <c r="N91" i="6" s="1"/>
  <c r="AW91" i="1"/>
  <c r="F112" i="4"/>
  <c r="Y122" i="4"/>
  <c r="F84" i="4"/>
  <c r="M84" i="4"/>
  <c r="M112" i="4"/>
  <c r="F111" i="3"/>
  <c r="M84" i="3"/>
  <c r="F110" i="3"/>
  <c r="BK127" i="4"/>
  <c r="N127" i="4" s="1"/>
  <c r="N93" i="4" s="1"/>
  <c r="W127" i="4"/>
  <c r="W121" i="4" s="1"/>
  <c r="W116" i="4" s="1"/>
  <c r="AU90" i="1" s="1"/>
  <c r="BK145" i="3"/>
  <c r="N145" i="3" s="1"/>
  <c r="N93" i="3" s="1"/>
  <c r="Y145" i="3"/>
  <c r="Y121" i="3"/>
  <c r="AA121" i="3"/>
  <c r="H36" i="3"/>
  <c r="BD89" i="1" s="1"/>
  <c r="BK121" i="3"/>
  <c r="H33" i="3"/>
  <c r="BA89" i="1" s="1"/>
  <c r="H35" i="3"/>
  <c r="BC89" i="1" s="1"/>
  <c r="F107" i="4"/>
  <c r="F106" i="2"/>
  <c r="M81" i="2"/>
  <c r="H34" i="4"/>
  <c r="BB90" i="1" s="1"/>
  <c r="H32" i="2"/>
  <c r="AZ88" i="1" s="1"/>
  <c r="M32" i="2"/>
  <c r="AV88" i="1" s="1"/>
  <c r="F83" i="2"/>
  <c r="M111" i="2"/>
  <c r="F105" i="3"/>
  <c r="M110" i="3"/>
  <c r="M32" i="3"/>
  <c r="AV89" i="1" s="1"/>
  <c r="H32" i="3"/>
  <c r="AZ89" i="1" s="1"/>
  <c r="W145" i="3"/>
  <c r="H35" i="6"/>
  <c r="BC91" i="1" s="1"/>
  <c r="H33" i="2"/>
  <c r="BA88" i="1" s="1"/>
  <c r="M81" i="3"/>
  <c r="M33" i="3"/>
  <c r="AW89" i="1" s="1"/>
  <c r="H35" i="4"/>
  <c r="BC90" i="1" s="1"/>
  <c r="AA127" i="4"/>
  <c r="AV92" i="1"/>
  <c r="H32" i="7"/>
  <c r="AZ92" i="1" s="1"/>
  <c r="W121" i="3"/>
  <c r="H34" i="3"/>
  <c r="BB89" i="1" s="1"/>
  <c r="AA145" i="3"/>
  <c r="H36" i="4"/>
  <c r="BD90" i="1" s="1"/>
  <c r="M81" i="4"/>
  <c r="H33" i="4"/>
  <c r="BA90" i="1" s="1"/>
  <c r="AA122" i="4"/>
  <c r="Y127" i="4"/>
  <c r="F78" i="6"/>
  <c r="AV91" i="1"/>
  <c r="H32" i="6"/>
  <c r="AZ91" i="1" s="1"/>
  <c r="H36" i="6"/>
  <c r="BD91" i="1" s="1"/>
  <c r="AA128" i="6"/>
  <c r="AA131" i="6"/>
  <c r="N121" i="6"/>
  <c r="N90" i="6" s="1"/>
  <c r="BK122" i="4"/>
  <c r="N120" i="6"/>
  <c r="N89" i="6" s="1"/>
  <c r="H33" i="6"/>
  <c r="BA91" i="1" s="1"/>
  <c r="BK131" i="6"/>
  <c r="N131" i="6" s="1"/>
  <c r="N95" i="6" s="1"/>
  <c r="BK137" i="6"/>
  <c r="N137" i="6" s="1"/>
  <c r="N96" i="6" s="1"/>
  <c r="M33" i="4"/>
  <c r="AW90" i="1" s="1"/>
  <c r="H34" i="6"/>
  <c r="BB91" i="1" s="1"/>
  <c r="W137" i="6"/>
  <c r="AA137" i="6"/>
  <c r="N155" i="6"/>
  <c r="N98" i="6" s="1"/>
  <c r="BK154" i="6"/>
  <c r="N154" i="6" s="1"/>
  <c r="N97" i="6" s="1"/>
  <c r="H35" i="7"/>
  <c r="BC92" i="1" s="1"/>
  <c r="W117" i="7"/>
  <c r="BK117" i="7"/>
  <c r="H36" i="7"/>
  <c r="BD92" i="1" s="1"/>
  <c r="W126" i="7"/>
  <c r="Y138" i="7"/>
  <c r="M84" i="8"/>
  <c r="M109" i="8"/>
  <c r="M32" i="8"/>
  <c r="AV93" i="1" s="1"/>
  <c r="BK128" i="6"/>
  <c r="AW92" i="1"/>
  <c r="Y126" i="7"/>
  <c r="W132" i="7"/>
  <c r="AA146" i="7"/>
  <c r="N114" i="8"/>
  <c r="N90" i="8" s="1"/>
  <c r="M33" i="8"/>
  <c r="AW93" i="1" s="1"/>
  <c r="AA117" i="8"/>
  <c r="AA113" i="8" s="1"/>
  <c r="AA112" i="8" s="1"/>
  <c r="Y117" i="7"/>
  <c r="AA126" i="7"/>
  <c r="BK138" i="7"/>
  <c r="N138" i="7" s="1"/>
  <c r="N93" i="7" s="1"/>
  <c r="F78" i="8"/>
  <c r="F109" i="8"/>
  <c r="H33" i="7"/>
  <c r="BA92" i="1" s="1"/>
  <c r="M106" i="8"/>
  <c r="H33" i="8"/>
  <c r="BA93" i="1" s="1"/>
  <c r="Y116" i="7" l="1"/>
  <c r="W116" i="2"/>
  <c r="W115" i="2" s="1"/>
  <c r="AU88" i="1" s="1"/>
  <c r="AA116" i="2"/>
  <c r="AA115" i="2" s="1"/>
  <c r="BK116" i="7"/>
  <c r="AA116" i="7"/>
  <c r="AA115" i="7" s="1"/>
  <c r="W116" i="7"/>
  <c r="Y116" i="2"/>
  <c r="Y115" i="2" s="1"/>
  <c r="Y127" i="6"/>
  <c r="Y119" i="6" s="1"/>
  <c r="Y121" i="4"/>
  <c r="Y116" i="4" s="1"/>
  <c r="AT88" i="1"/>
  <c r="BK116" i="2"/>
  <c r="N116" i="2" s="1"/>
  <c r="N89" i="2" s="1"/>
  <c r="BK113" i="8"/>
  <c r="N113" i="8" s="1"/>
  <c r="N89" i="8" s="1"/>
  <c r="AT93" i="1"/>
  <c r="AT91" i="1"/>
  <c r="W127" i="6"/>
  <c r="W119" i="6" s="1"/>
  <c r="AU91" i="1" s="1"/>
  <c r="AA121" i="4"/>
  <c r="AA116" i="4" s="1"/>
  <c r="BK120" i="3"/>
  <c r="Y120" i="3"/>
  <c r="Y114" i="3" s="1"/>
  <c r="W120" i="3"/>
  <c r="W114" i="3" s="1"/>
  <c r="AU89" i="1" s="1"/>
  <c r="BD87" i="1"/>
  <c r="W35" i="1" s="1"/>
  <c r="AA120" i="3"/>
  <c r="AA114" i="3" s="1"/>
  <c r="AT89" i="1"/>
  <c r="N121" i="3"/>
  <c r="N92" i="3" s="1"/>
  <c r="BC87" i="1"/>
  <c r="W34" i="1" s="1"/>
  <c r="BB87" i="1"/>
  <c r="W33" i="1" s="1"/>
  <c r="AT92" i="1"/>
  <c r="N122" i="4"/>
  <c r="N92" i="4" s="1"/>
  <c r="BK121" i="4"/>
  <c r="BK116" i="4" s="1"/>
  <c r="Y115" i="7"/>
  <c r="N128" i="6"/>
  <c r="N94" i="6" s="1"/>
  <c r="BK127" i="6"/>
  <c r="N117" i="7"/>
  <c r="N90" i="7" s="1"/>
  <c r="BA87" i="1"/>
  <c r="W115" i="7"/>
  <c r="AU92" i="1" s="1"/>
  <c r="AA127" i="6"/>
  <c r="AA119" i="6" s="1"/>
  <c r="BK112" i="8" l="1"/>
  <c r="N112" i="8" s="1"/>
  <c r="N88" i="8" s="1"/>
  <c r="L95" i="8" s="1"/>
  <c r="BK115" i="2"/>
  <c r="N115" i="2" s="1"/>
  <c r="N88" i="2" s="1"/>
  <c r="M27" i="2" s="1"/>
  <c r="M30" i="2" s="1"/>
  <c r="AU87" i="1"/>
  <c r="BK114" i="3"/>
  <c r="N114" i="3" s="1"/>
  <c r="N88" i="3" s="1"/>
  <c r="N120" i="3"/>
  <c r="N91" i="3" s="1"/>
  <c r="AX87" i="1"/>
  <c r="AY87" i="1"/>
  <c r="N116" i="7"/>
  <c r="N89" i="7" s="1"/>
  <c r="BK115" i="7"/>
  <c r="N115" i="7" s="1"/>
  <c r="N88" i="7" s="1"/>
  <c r="N121" i="4"/>
  <c r="N91" i="4" s="1"/>
  <c r="N116" i="4"/>
  <c r="N88" i="4" s="1"/>
  <c r="N97" i="4" s="1"/>
  <c r="N96" i="4" s="1"/>
  <c r="L99" i="4" s="1"/>
  <c r="AW87" i="1"/>
  <c r="AK32" i="1" s="1"/>
  <c r="W32" i="1"/>
  <c r="N127" i="6"/>
  <c r="N93" i="6" s="1"/>
  <c r="BK119" i="6"/>
  <c r="N119" i="6" s="1"/>
  <c r="N88" i="6" s="1"/>
  <c r="L98" i="2" l="1"/>
  <c r="M27" i="8"/>
  <c r="M30" i="8" s="1"/>
  <c r="L38" i="8" s="1"/>
  <c r="L97" i="3"/>
  <c r="M27" i="3"/>
  <c r="M30" i="3" s="1"/>
  <c r="AG89" i="1" s="1"/>
  <c r="AN89" i="1" s="1"/>
  <c r="M28" i="4"/>
  <c r="AS90" i="1" s="1"/>
  <c r="AS87" i="1" s="1"/>
  <c r="BE97" i="4"/>
  <c r="L38" i="2"/>
  <c r="AG88" i="1"/>
  <c r="M27" i="4"/>
  <c r="AG93" i="1" l="1"/>
  <c r="AN93" i="1" s="1"/>
  <c r="L38" i="3"/>
  <c r="M32" i="4"/>
  <c r="AV90" i="1" s="1"/>
  <c r="AT90" i="1" s="1"/>
  <c r="H32" i="4"/>
  <c r="AZ90" i="1" s="1"/>
  <c r="AZ87" i="1" s="1"/>
  <c r="M30" i="4"/>
  <c r="AG91" i="1"/>
  <c r="AN91" i="1" s="1"/>
  <c r="AG92" i="1"/>
  <c r="AN92" i="1" s="1"/>
  <c r="AN88" i="1"/>
  <c r="L38" i="4" l="1"/>
  <c r="AG90" i="1"/>
  <c r="W31" i="1"/>
  <c r="AV87" i="1"/>
  <c r="AN90" i="1" l="1"/>
  <c r="AG87" i="1"/>
  <c r="AT87" i="1"/>
  <c r="AK31" i="1"/>
  <c r="AN87" i="1" l="1"/>
  <c r="AN97" i="1" s="1"/>
  <c r="AG97" i="1"/>
  <c r="AK26" i="1"/>
  <c r="AK29" i="1" s="1"/>
  <c r="AK37" i="1" s="1"/>
</calcChain>
</file>

<file path=xl/sharedStrings.xml><?xml version="1.0" encoding="utf-8"?>
<sst xmlns="http://schemas.openxmlformats.org/spreadsheetml/2006/main" count="3342" uniqueCount="651">
  <si>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</si>
  <si>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</si>
  <si>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</si>
  <si>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</si>
  <si>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</si>
  <si>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</si>
  <si>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</si>
  <si>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</si>
  <si>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</si>
  <si>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</si>
  <si>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</si>
  <si>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</si>
  <si>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</si>
  <si>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</si>
  <si>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</si>
  <si>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</si>
  <si>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</t>
  </si>
  <si>
    <t>Stavba:</t>
  </si>
  <si>
    <t>0,1</t>
  </si>
  <si>
    <t>JKSO:</t>
  </si>
  <si>
    <t>CC-CZ:</t>
  </si>
  <si>
    <t>Místo:</t>
  </si>
  <si>
    <t xml:space="preserve"> </t>
  </si>
  <si>
    <t>Datum:</t>
  </si>
  <si>
    <t>10</t>
  </si>
  <si>
    <t>100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</si>
  <si>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</si>
  <si>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</si>
  <si>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</si>
  <si>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</si>
  <si>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</si>
  <si>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</si>
  <si>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</si>
  <si>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</si>
  <si>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</si>
  <si>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</si>
  <si>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</si>
  <si>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</si>
  <si>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</si>
  <si>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</si>
  <si>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</si>
  <si>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</si>
  <si>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</si>
  <si>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</si>
  <si>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</si>
  <si>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</si>
  <si>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</si>
  <si>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</si>
  <si>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</si>
  <si>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</si>
  <si>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</si>
  <si>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</si>
  <si>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</si>
  <si>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</si>
  <si>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</si>
  <si>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</si>
  <si>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</si>
  <si>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</si>
  <si>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</si>
  <si>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</si>
  <si>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</si>
  <si>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</si>
  <si>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</si>
  <si>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</si>
  <si>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</si>
  <si>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</si>
  <si>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</si>
  <si>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</si>
  <si>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</si>
  <si>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</si>
  <si>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</si>
  <si>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</si>
  <si>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</si>
  <si>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</si>
  <si>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</si>
  <si>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</si>
  <si>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{23d81652-28be-4b79-9876-9ad35d4d1c99}</t>
  </si>
  <si>
    <t>{00000000-0000-0000-0000-000000000000}</t>
  </si>
  <si>
    <t>/</t>
  </si>
  <si>
    <t>Ostatní náklady</t>
  </si>
  <si>
    <t>{8321b589-cad4-4ba0-aa42-7dabb6f9436c}</t>
  </si>
  <si>
    <t>2</t>
  </si>
  <si>
    <t>Technologie SSZ</t>
  </si>
  <si>
    <t>{93d6c0d6-eb1d-4901-906f-e957e59cb9f4}</t>
  </si>
  <si>
    <t>3</t>
  </si>
  <si>
    <t>Montážní práce</t>
  </si>
  <si>
    <t>{f2769c7a-5416-4cd0-a8a3-c2fc32212d83}</t>
  </si>
  <si>
    <t>4</t>
  </si>
  <si>
    <t>5</t>
  </si>
  <si>
    <t>Stavebně montážní práce</t>
  </si>
  <si>
    <t>{2d3919cf-a95d-4b5d-8dcf-0c7afa325359}</t>
  </si>
  <si>
    <t>6</t>
  </si>
  <si>
    <t>Vrchní vrtsvy</t>
  </si>
  <si>
    <t>{9fa4b0e4-a879-4569-b845-b406fd5d688a}</t>
  </si>
  <si>
    <t>7</t>
  </si>
  <si>
    <t>Dopravní značení</t>
  </si>
  <si>
    <t>{08e3f335-fccd-4e46-8bcd-7407f8006e18}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</si>
  <si>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</si>
  <si>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</si>
  <si>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</si>
  <si>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</si>
  <si>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</si>
  <si>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</si>
  <si>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</si>
  <si>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</si>
  <si>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</si>
  <si>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</si>
  <si>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</si>
  <si>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1 - Ostatní náklady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</si>
  <si>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</si>
  <si>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</si>
  <si>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</si>
  <si>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</si>
  <si>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</si>
  <si>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</si>
  <si>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</si>
  <si>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</si>
  <si>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</si>
  <si>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</si>
  <si>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</si>
  <si>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</si>
  <si>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</si>
  <si>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</si>
  <si>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</si>
  <si>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</si>
  <si>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</si>
  <si>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</si>
  <si>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</si>
  <si>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</si>
  <si>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</si>
  <si>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</si>
  <si>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</si>
  <si>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</si>
  <si>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</si>
  <si>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</si>
  <si>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</si>
  <si>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</si>
  <si>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</si>
  <si>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010001001R</t>
  </si>
  <si>
    <t>Vytyčení stávajících inženýrských sítí</t>
  </si>
  <si>
    <t>…</t>
  </si>
  <si>
    <t>010001002R</t>
  </si>
  <si>
    <t>Geodetická činnost – zaměření skutečného provedení sloupů a kabeláže včetně dokumentace</t>
  </si>
  <si>
    <t>010001003R</t>
  </si>
  <si>
    <t>Geodetická činnost – zaměření skutečného provedení stavebního stavu včetně dokumentace</t>
  </si>
  <si>
    <t>013203001R</t>
  </si>
  <si>
    <t>Dokumentace stavby bez rozlišení - řadičová dokumentace</t>
  </si>
  <si>
    <t>8</t>
  </si>
  <si>
    <t>013203003R</t>
  </si>
  <si>
    <t>Dokumentace stavby bez rozlišení - DIO - projekt k dopravnímu značení</t>
  </si>
  <si>
    <t>-697169612</t>
  </si>
  <si>
    <t>013254000</t>
  </si>
  <si>
    <t>Dokumentace skutečného provedení stavby</t>
  </si>
  <si>
    <t>12</t>
  </si>
  <si>
    <t>9</t>
  </si>
  <si>
    <t>044002000</t>
  </si>
  <si>
    <t>Revize elektro</t>
  </si>
  <si>
    <t>14</t>
  </si>
  <si>
    <t>045002000</t>
  </si>
  <si>
    <t>Kompletační a koordinační činnost</t>
  </si>
  <si>
    <t>16</t>
  </si>
  <si>
    <t>11</t>
  </si>
  <si>
    <t>045002001R</t>
  </si>
  <si>
    <t>Realizační inženýring</t>
  </si>
  <si>
    <t>18</t>
  </si>
  <si>
    <t>065002000</t>
  </si>
  <si>
    <t>Mimostaveništní doprava materiálů</t>
  </si>
  <si>
    <t>20</t>
  </si>
  <si>
    <t>13</t>
  </si>
  <si>
    <t>065002001R</t>
  </si>
  <si>
    <t>Horizontální přesun materiálu</t>
  </si>
  <si>
    <t>22</t>
  </si>
  <si>
    <t>070001000</t>
  </si>
  <si>
    <t>Provozní vlivy</t>
  </si>
  <si>
    <t>24</t>
  </si>
  <si>
    <t>17</t>
  </si>
  <si>
    <t>092103001</t>
  </si>
  <si>
    <t>Náklady na zkušební provoz</t>
  </si>
  <si>
    <t>26</t>
  </si>
  <si>
    <t>Zkušební provoz – vyhodnocení (bez úpravy softwaru)</t>
  </si>
  <si>
    <t>P</t>
  </si>
  <si>
    <t>2 - Technologie SSZ</t>
  </si>
  <si>
    <t>M - Práce a dodávky M</t>
  </si>
  <si>
    <t xml:space="preserve">    21-M - Elektromontáže</t>
  </si>
  <si>
    <t xml:space="preserve">    22-M - Montáže technologických zařízení pro dopravní stavby</t>
  </si>
  <si>
    <t>M</t>
  </si>
  <si>
    <t>m</t>
  </si>
  <si>
    <t>256</t>
  </si>
  <si>
    <t>64</t>
  </si>
  <si>
    <t>341433060</t>
  </si>
  <si>
    <t>šňůra s Cu jádrem stíněná CMSM 5x1,50 mm2</t>
  </si>
  <si>
    <t>obsah kovu [kg/m], Cu =0,074, Al =0</t>
  </si>
  <si>
    <t>316740611R</t>
  </si>
  <si>
    <t>stožárová výzbroj - dvířka</t>
  </si>
  <si>
    <t>kus</t>
  </si>
  <si>
    <t>316740614R</t>
  </si>
  <si>
    <t>štítek na označení kabelů</t>
  </si>
  <si>
    <t>316740615R</t>
  </si>
  <si>
    <t>těsnící pěna</t>
  </si>
  <si>
    <t>19</t>
  </si>
  <si>
    <t>316740601R</t>
  </si>
  <si>
    <t>316740602R</t>
  </si>
  <si>
    <t>23</t>
  </si>
  <si>
    <t>28</t>
  </si>
  <si>
    <t>25</t>
  </si>
  <si>
    <t>30</t>
  </si>
  <si>
    <t>31</t>
  </si>
  <si>
    <t>32</t>
  </si>
  <si>
    <t>34</t>
  </si>
  <si>
    <t>36</t>
  </si>
  <si>
    <t>38</t>
  </si>
  <si>
    <t>316740691R</t>
  </si>
  <si>
    <t>svorkovnice stožárová (24 pozic)</t>
  </si>
  <si>
    <t>316740692R</t>
  </si>
  <si>
    <t>-1653519419</t>
  </si>
  <si>
    <t>40</t>
  </si>
  <si>
    <t>246420300</t>
  </si>
  <si>
    <t>ředidlo olejo-syntetické k nanášení štětcem S 6006</t>
  </si>
  <si>
    <t>kg</t>
  </si>
  <si>
    <t>246215599R</t>
  </si>
  <si>
    <t>barva syntetická vrchní na ocelové konstrukce INDUSTROL 0840 černá S2013 bal.0,75 litru</t>
  </si>
  <si>
    <t>Spotřeba: 0,08-0,11 kg/m2 v jedné vrstvě</t>
  </si>
  <si>
    <t>42</t>
  </si>
  <si>
    <t>404452600</t>
  </si>
  <si>
    <t>páska upínací  Bandimex 12,7 x 0,75 mm (50 m)</t>
  </si>
  <si>
    <t>404452568R</t>
  </si>
  <si>
    <t>svorka SR 02</t>
  </si>
  <si>
    <t>44</t>
  </si>
  <si>
    <t>404452569R</t>
  </si>
  <si>
    <t>svorka SR 03</t>
  </si>
  <si>
    <t>354410739R</t>
  </si>
  <si>
    <t>zemnící drát průměr 10 mm FeZn</t>
  </si>
  <si>
    <t>46</t>
  </si>
  <si>
    <t>Hmotnost: 0,62 kg/m</t>
  </si>
  <si>
    <t>48</t>
  </si>
  <si>
    <t>EAN 8595057698178</t>
  </si>
  <si>
    <t>50</t>
  </si>
  <si>
    <t>52</t>
  </si>
  <si>
    <t>54</t>
  </si>
  <si>
    <t>341111650</t>
  </si>
  <si>
    <t>kabel silový s Cu jádrem CYKY 24x1,5 mm2</t>
  </si>
  <si>
    <t>56</t>
  </si>
  <si>
    <t>-537079876</t>
  </si>
  <si>
    <t>404452795R</t>
  </si>
  <si>
    <t>Mikroprocesorový řadič včetně SW</t>
  </si>
  <si>
    <t>58</t>
  </si>
  <si>
    <t>60</t>
  </si>
  <si>
    <t>404452797R</t>
  </si>
  <si>
    <t>62</t>
  </si>
  <si>
    <t>404452798R</t>
  </si>
  <si>
    <t>404452799R</t>
  </si>
  <si>
    <t>66</t>
  </si>
  <si>
    <t>404452711R</t>
  </si>
  <si>
    <t>LED - Dopravní návěstidlo 3 x 210/230V plný signál</t>
  </si>
  <si>
    <t>68</t>
  </si>
  <si>
    <t>63</t>
  </si>
  <si>
    <t>70</t>
  </si>
  <si>
    <t>72</t>
  </si>
  <si>
    <t>74</t>
  </si>
  <si>
    <t>404452701R</t>
  </si>
  <si>
    <t xml:space="preserve">LED - Chodecké návěstidlo 2 x 210/230V </t>
  </si>
  <si>
    <t>76</t>
  </si>
  <si>
    <t>78</t>
  </si>
  <si>
    <t>404452703R</t>
  </si>
  <si>
    <t>LED - Dopravní návěstidlo 3 x 300/230V plný signál</t>
  </si>
  <si>
    <t>80</t>
  </si>
  <si>
    <t>404452704R</t>
  </si>
  <si>
    <t>82</t>
  </si>
  <si>
    <t>641264470</t>
  </si>
  <si>
    <t>341110760</t>
  </si>
  <si>
    <t>kabel silový s Cu jádrem CYKY 4x10 mm2</t>
  </si>
  <si>
    <t>872777392</t>
  </si>
  <si>
    <t>404452781R</t>
  </si>
  <si>
    <t>GSM modul</t>
  </si>
  <si>
    <t>92</t>
  </si>
  <si>
    <t>404452782R</t>
  </si>
  <si>
    <t>Třmen návěstidla 300 na výložník, pevný</t>
  </si>
  <si>
    <t>94</t>
  </si>
  <si>
    <t>404452784R</t>
  </si>
  <si>
    <t>Chodecké tlačítko</t>
  </si>
  <si>
    <t>98</t>
  </si>
  <si>
    <t>404452786R</t>
  </si>
  <si>
    <t>Jednotka pro časové ovládání zvukových návěstidel (JAZS - 1)</t>
  </si>
  <si>
    <t>102</t>
  </si>
  <si>
    <t>404452787R</t>
  </si>
  <si>
    <t>Přijímače pro dálkovou aktivaci zvukových návěstidel (BPN - 1)</t>
  </si>
  <si>
    <t>104</t>
  </si>
  <si>
    <t>404452788R</t>
  </si>
  <si>
    <t>Akustické návěští pro nevidomé SZN - 1</t>
  </si>
  <si>
    <t>106</t>
  </si>
  <si>
    <t>404452789R</t>
  </si>
  <si>
    <t>Radiohodiny DCF</t>
  </si>
  <si>
    <t>108</t>
  </si>
  <si>
    <t>3 - Montážní práce</t>
  </si>
  <si>
    <t>HZS - Hodinové zúčtovací sazby</t>
  </si>
  <si>
    <t>Podružný materiál</t>
  </si>
  <si>
    <t>VRN</t>
  </si>
  <si>
    <t>210802119</t>
  </si>
  <si>
    <t>Montáž měděných vodičů CMSM, CMFM, A03VV, AO5, CGLU, CYH, CYLY, HO3VV, HO5 5x1,50 mm2 volně</t>
  </si>
  <si>
    <t>220110346</t>
  </si>
  <si>
    <t>Montáž štítku kabelového průběžného</t>
  </si>
  <si>
    <t>220111759R</t>
  </si>
  <si>
    <t>Uzemnění řadičové skříně</t>
  </si>
  <si>
    <t>220111869R</t>
  </si>
  <si>
    <t>Nátěr zemnícího pásku/drátu</t>
  </si>
  <si>
    <t>220300529R</t>
  </si>
  <si>
    <t>Ukončení šňůr lisovací trubičkou</t>
  </si>
  <si>
    <t>220300625</t>
  </si>
  <si>
    <t>Ukončení návěstního kabelu nelepící páskou do 24x1/1,5</t>
  </si>
  <si>
    <t>220300691R</t>
  </si>
  <si>
    <t>-578144872</t>
  </si>
  <si>
    <t>220300693R</t>
  </si>
  <si>
    <t>Ukončení kabelu nelepící páskou do 4x1/10</t>
  </si>
  <si>
    <t>1709018780</t>
  </si>
  <si>
    <t>220300694R</t>
  </si>
  <si>
    <t>532392159</t>
  </si>
  <si>
    <t>220552561R</t>
  </si>
  <si>
    <t>Drátová forma kabelů do 10 vodičů</t>
  </si>
  <si>
    <t>220552563R</t>
  </si>
  <si>
    <t>Drátová forma kabelů do 30 vodičů</t>
  </si>
  <si>
    <t>220860067R</t>
  </si>
  <si>
    <t>Montáž přijímače pro dálkovou aktivaci zvukových návěstidel (BPN - 1)</t>
  </si>
  <si>
    <t>1993885383</t>
  </si>
  <si>
    <t>220860068R</t>
  </si>
  <si>
    <t>Montáž jednotky pro časové ovládání zvukových návěstidel (JAZS - 1)</t>
  </si>
  <si>
    <t>-478538130</t>
  </si>
  <si>
    <t>220860069R</t>
  </si>
  <si>
    <t>Montáž akustické signalizace SZN-1</t>
  </si>
  <si>
    <t>220960005</t>
  </si>
  <si>
    <t>Montáž výložníku na stožár</t>
  </si>
  <si>
    <t>220960006R</t>
  </si>
  <si>
    <t>Montáž třmenu návěstidla na výložníku</t>
  </si>
  <si>
    <t>220960007R</t>
  </si>
  <si>
    <t>220960044R</t>
  </si>
  <si>
    <t>Montáž sestaveného návěstidla na výložník</t>
  </si>
  <si>
    <t>220960049R</t>
  </si>
  <si>
    <t>Montáž sestaveného návěstidla na stožár</t>
  </si>
  <si>
    <t>220960121R</t>
  </si>
  <si>
    <t>220960126</t>
  </si>
  <si>
    <t>Montáž tlačítka pro chodce na stožár</t>
  </si>
  <si>
    <t>220960122R</t>
  </si>
  <si>
    <t>220960138R</t>
  </si>
  <si>
    <t>Montáž stožárové výzbroje</t>
  </si>
  <si>
    <t>220960139R</t>
  </si>
  <si>
    <t>Montáž stožárové svorkovnice</t>
  </si>
  <si>
    <t>220960183R</t>
  </si>
  <si>
    <t>Montáž mikroprocesorového řadiče</t>
  </si>
  <si>
    <t>220960191</t>
  </si>
  <si>
    <t>Regulace a aktivace první signální skupiny s použitím montážní plošiny</t>
  </si>
  <si>
    <t>220960191R</t>
  </si>
  <si>
    <t>Konfigurace virtuálních detekčních smyček</t>
  </si>
  <si>
    <t>220960196</t>
  </si>
  <si>
    <t>Regulace a aktivace každé další signální skupiny s použitím montážní plošiny</t>
  </si>
  <si>
    <t>220960197</t>
  </si>
  <si>
    <t>Regulace a aktivace každé další signální skupiny bez použití montážní plošiny</t>
  </si>
  <si>
    <t>220960308R</t>
  </si>
  <si>
    <t>Příprava ke komplexnímu vyzkoušení SSZ</t>
  </si>
  <si>
    <t>hod</t>
  </si>
  <si>
    <t>220960309R</t>
  </si>
  <si>
    <t>Komplexní vyzkoušení SSZ</t>
  </si>
  <si>
    <t>220960400R</t>
  </si>
  <si>
    <t>-1755562482</t>
  </si>
  <si>
    <t>220960404</t>
  </si>
  <si>
    <t>Zjištění průchodnosti kabelu SSZ 24-žilového včetně změření izolačního stavu</t>
  </si>
  <si>
    <t>22096049R</t>
  </si>
  <si>
    <t>Přepnutí SSZ na blikající žlutou a zajištění v řadiči</t>
  </si>
  <si>
    <t>220960449R</t>
  </si>
  <si>
    <t>Uvedení zařízení SSZ do provozu po přepnutí na blikající žlutou se zajištěním v řadiči</t>
  </si>
  <si>
    <t>HZS3239R</t>
  </si>
  <si>
    <t>Montážní práce oceněné HZS</t>
  </si>
  <si>
    <t>5 - Stavebně montážní práce</t>
  </si>
  <si>
    <t>HSV - Práce a dodávky HSV</t>
  </si>
  <si>
    <t xml:space="preserve">    1 - Zemní práce</t>
  </si>
  <si>
    <t>PSV - Práce a dodávky PSV</t>
  </si>
  <si>
    <t xml:space="preserve">    743 - Elektromontáže - hrubá montáž</t>
  </si>
  <si>
    <t xml:space="preserve">    46-M - Zemní práce při extr.mont.pracích</t>
  </si>
  <si>
    <t>141721119R</t>
  </si>
  <si>
    <t>-527608307</t>
  </si>
  <si>
    <t>položka zahrnuje dodávku protlačovaného potrubí a veškeré pomocné práce (startovací zařízení, startovací a cílová jáma, opěrné a vodící bloky a pod.)</t>
  </si>
  <si>
    <t>743612121</t>
  </si>
  <si>
    <t>Montáž vodič uzemňovací drát nebo lano D do 10 mm v městské zástavbě</t>
  </si>
  <si>
    <t>210810027R</t>
  </si>
  <si>
    <t>protažení kabelů chráničkami pod vozovkou - řízený protlak</t>
  </si>
  <si>
    <t>935294266</t>
  </si>
  <si>
    <t>210810010R</t>
  </si>
  <si>
    <t>CYKY do 24x1,5, 3x16, 5x10 - volně uložen</t>
  </si>
  <si>
    <t>220060423</t>
  </si>
  <si>
    <t>Položení ochranné trubky do kabelového lože průměru 110 mm</t>
  </si>
  <si>
    <t>220060429R</t>
  </si>
  <si>
    <t>220731519R</t>
  </si>
  <si>
    <t>Montáž uzemění stožárů</t>
  </si>
  <si>
    <t>220960003</t>
  </si>
  <si>
    <t>Montáž stožáru nebo sloupku výložníkového zapušťěného</t>
  </si>
  <si>
    <t>220960091R</t>
  </si>
  <si>
    <t>460010025R</t>
  </si>
  <si>
    <t>Vytyčení trasy vedení kabelového podzemního ve vozovce a podél vozovky</t>
  </si>
  <si>
    <t>km</t>
  </si>
  <si>
    <t>460050809R</t>
  </si>
  <si>
    <t>Hloubení nezapažených jam pro stožáry ostatních typů ručně v hornině tř 3-4</t>
  </si>
  <si>
    <t>m3</t>
  </si>
  <si>
    <t>460120019R</t>
  </si>
  <si>
    <t>Zásyp jam ručně v hornině třídy 3-4</t>
  </si>
  <si>
    <t>vč. hutnění</t>
  </si>
  <si>
    <t>460150149R</t>
  </si>
  <si>
    <t>Hloubení kabelových zapažených i nezapažených rýh ručně š 35 cm, hl 60 cm, v hornině tř 3-4</t>
  </si>
  <si>
    <t>-1028042367</t>
  </si>
  <si>
    <t>460421107R</t>
  </si>
  <si>
    <t>Lože kabelů z písku nebo štěrkopísku tl 10 cm nad kabel, bez zakrytí, šířky lože do 35 cm</t>
  </si>
  <si>
    <t>-231723151</t>
  </si>
  <si>
    <t>460560149R</t>
  </si>
  <si>
    <t>Zásyp rýh ručně šířky 35 cm, hloubky 60 cm, z horniny třídy 3-4</t>
  </si>
  <si>
    <t>460600023</t>
  </si>
  <si>
    <t>Vodorovné přemístění horniny jakékoliv třídy do 1000 m</t>
  </si>
  <si>
    <t>460600031</t>
  </si>
  <si>
    <t>Příplatek k vodorovnému přemístění horniny za každých dalších 1000 m</t>
  </si>
  <si>
    <t>460600096R</t>
  </si>
  <si>
    <t>Uložení sypaniny na skládky</t>
  </si>
  <si>
    <t>460600097R</t>
  </si>
  <si>
    <t>Poplatek za uložení odpadu ze sypaniny na skládce (skládkovné)</t>
  </si>
  <si>
    <t>t</t>
  </si>
  <si>
    <t>460600098R</t>
  </si>
  <si>
    <t>Příplatek na nakypření</t>
  </si>
  <si>
    <t>20% výkopu</t>
  </si>
  <si>
    <t>460600099R</t>
  </si>
  <si>
    <t>Příplatek za lepivost</t>
  </si>
  <si>
    <t>043002099R</t>
  </si>
  <si>
    <t>Hutnící zkoušky</t>
  </si>
  <si>
    <t>6 - Vrchní vrtsvy</t>
  </si>
  <si>
    <t xml:space="preserve">    5 - Komunikace</t>
  </si>
  <si>
    <t xml:space="preserve">    9 - Ostatní konstrukce a práce, bourání</t>
  </si>
  <si>
    <t xml:space="preserve">    997 - Přesun sutě</t>
  </si>
  <si>
    <t xml:space="preserve">    998 - Přesun hmot</t>
  </si>
  <si>
    <t>m2</t>
  </si>
  <si>
    <t>113106123</t>
  </si>
  <si>
    <t>Rozebrání dlažeb komunikací pro pěší ze zámkových dlaždic</t>
  </si>
  <si>
    <t>607674418</t>
  </si>
  <si>
    <t>113107112</t>
  </si>
  <si>
    <t>Odstranění podkladu pl do 50 m2 z kameniva těženého tl 200 mm</t>
  </si>
  <si>
    <t>28219483</t>
  </si>
  <si>
    <t>113201111</t>
  </si>
  <si>
    <t>Vytrhání obrub chodníkových ležatých</t>
  </si>
  <si>
    <t>-1097864619</t>
  </si>
  <si>
    <t>113201112</t>
  </si>
  <si>
    <t>Vytrhání obrub silničních ležatých</t>
  </si>
  <si>
    <t>-1511984072</t>
  </si>
  <si>
    <t>167101101</t>
  </si>
  <si>
    <t>Nakládání výkopku z hornin tř. 1 až 4 do 100 m3</t>
  </si>
  <si>
    <t>841148112</t>
  </si>
  <si>
    <t>ornice</t>
  </si>
  <si>
    <t>181301101</t>
  </si>
  <si>
    <t>Rozprostření ornice tl vrstvy do 100 mm pl do 500 m2 v rovině nebo ve svahu do 1:5</t>
  </si>
  <si>
    <t>-230890812</t>
  </si>
  <si>
    <t>18320599R</t>
  </si>
  <si>
    <t>Založení trávníku ručním výsevem</t>
  </si>
  <si>
    <t>1421928313</t>
  </si>
  <si>
    <t>564851111</t>
  </si>
  <si>
    <t>Podklad ze štěrkodrtě ŠD tl 150 mm</t>
  </si>
  <si>
    <t>-450425054</t>
  </si>
  <si>
    <t>596211110</t>
  </si>
  <si>
    <t>Kladení zámkové dlažby komunikací pro pěší tl 60 mm skupiny A pl do 50 m2</t>
  </si>
  <si>
    <t>-1219853785</t>
  </si>
  <si>
    <t>592450380</t>
  </si>
  <si>
    <t>dlažba zámková 20x16,5x6 cm přírodní</t>
  </si>
  <si>
    <t>-578386535</t>
  </si>
  <si>
    <t>592451190</t>
  </si>
  <si>
    <t>dlažba zámková slepecká 20x10x6 cm barevná</t>
  </si>
  <si>
    <t>-933776882</t>
  </si>
  <si>
    <t>596811120</t>
  </si>
  <si>
    <t>Kladení betonové dlažby komunikací pro pěší do lože z kameniva vel do 0,09 m2 plochy do 50 m2</t>
  </si>
  <si>
    <t>-1694762338</t>
  </si>
  <si>
    <t>916131112</t>
  </si>
  <si>
    <t>Osazení silničního obrubníku betonového ležatého bez boční opěry do lože z betonu prostého</t>
  </si>
  <si>
    <t>-1386031482</t>
  </si>
  <si>
    <t>592174650</t>
  </si>
  <si>
    <t>obrubník betonový silniční Standard 100x15x25 cm</t>
  </si>
  <si>
    <t>687923811</t>
  </si>
  <si>
    <t>919112233</t>
  </si>
  <si>
    <t>Řezání spár pro vytvoření komůrky š 20 mm hl 40 mm pro těsnící zálivku v živičném krytu</t>
  </si>
  <si>
    <t>712064091</t>
  </si>
  <si>
    <t>599141111</t>
  </si>
  <si>
    <t>Vyplnění spár mezi silničními dílci živičnou zálivkou</t>
  </si>
  <si>
    <t>1108715701</t>
  </si>
  <si>
    <t>919735113</t>
  </si>
  <si>
    <t>Řezání stávajícího živičného krytu hl do 150 mm</t>
  </si>
  <si>
    <t>190807621</t>
  </si>
  <si>
    <t>997221571</t>
  </si>
  <si>
    <t>Vodorovná doprava vybouraných hmot do 1 km</t>
  </si>
  <si>
    <t>1590159969</t>
  </si>
  <si>
    <t>997221579</t>
  </si>
  <si>
    <t>Příplatek ZKD 1 km u vodorovné dopravy vybouraných hmot</t>
  </si>
  <si>
    <t>534671217</t>
  </si>
  <si>
    <t>997221611</t>
  </si>
  <si>
    <t>Nakládání suti na dopravní prostředky pro vodorovnou dopravu</t>
  </si>
  <si>
    <t>-1605449546</t>
  </si>
  <si>
    <t>997221612</t>
  </si>
  <si>
    <t>Nakládání vybouraných hmot na dopravní prostředky pro vodorovnou dopravu</t>
  </si>
  <si>
    <t>-1046707688</t>
  </si>
  <si>
    <t>997221815</t>
  </si>
  <si>
    <t>Poplatek za uložení betonového odpadu na skládce (skládkovné)</t>
  </si>
  <si>
    <t>1356214459</t>
  </si>
  <si>
    <t>997221845</t>
  </si>
  <si>
    <t>Poplatek za uložení odpadu z asfaltových povrchů na skládce (skládkovné)</t>
  </si>
  <si>
    <t>124699615</t>
  </si>
  <si>
    <t>997221855</t>
  </si>
  <si>
    <t>Poplatek za uložení odpadu z kameniva na skládce (skládkovné)</t>
  </si>
  <si>
    <t>820826697</t>
  </si>
  <si>
    <t>998223011</t>
  </si>
  <si>
    <t>Přesun hmot pro pozemní komunikace s krytem dlážděným</t>
  </si>
  <si>
    <t>-1063189145</t>
  </si>
  <si>
    <t>998223094</t>
  </si>
  <si>
    <t>Příplatek k přesunu hmot pro pozemní komunikace s krytem dlážděným za zvětšený přesun do 5000 m</t>
  </si>
  <si>
    <t>-506297809</t>
  </si>
  <si>
    <t>7 - Dopravní značení</t>
  </si>
  <si>
    <t xml:space="preserve">    6 - Úpravy povrchů, podlahy a osazování výplní</t>
  </si>
  <si>
    <t>915241111</t>
  </si>
  <si>
    <t>Bezpečnostní barevný povrch vozovek červený pro podklad asfaltový</t>
  </si>
  <si>
    <t>210143048</t>
  </si>
  <si>
    <t>Červené podbarvení V19</t>
  </si>
  <si>
    <t>914111111</t>
  </si>
  <si>
    <t>Montáž svislé dopravní značky do velikosti 1 m2 objímkami na sloupek nebo konzolu</t>
  </si>
  <si>
    <t>698686292</t>
  </si>
  <si>
    <t>-1266347550</t>
  </si>
  <si>
    <t>-1441602417</t>
  </si>
  <si>
    <t>404452540</t>
  </si>
  <si>
    <t>víčko plastové na sloupek 70</t>
  </si>
  <si>
    <t>886155262</t>
  </si>
  <si>
    <t>404452570</t>
  </si>
  <si>
    <t>upínací svorka na sloupek US 70</t>
  </si>
  <si>
    <t>-932997543</t>
  </si>
  <si>
    <t>-2014657033</t>
  </si>
  <si>
    <t>404452590R</t>
  </si>
  <si>
    <t>upínací svorka na stožár</t>
  </si>
  <si>
    <t>-2117327394</t>
  </si>
  <si>
    <t>914111121</t>
  </si>
  <si>
    <t>Montáž svislé dopravní značky do velikosti 2 m2 objímkami na sloupek nebo konzolu</t>
  </si>
  <si>
    <t>-1288517297</t>
  </si>
  <si>
    <t>404442710</t>
  </si>
  <si>
    <t>značka svislá reflexní AL- NK 1000 x 1500 mm</t>
  </si>
  <si>
    <t>-462875320</t>
  </si>
  <si>
    <t>914511111</t>
  </si>
  <si>
    <t>Montáž sloupku dopravních značek délky do 3,5 m s betonovým základem</t>
  </si>
  <si>
    <t>559620905</t>
  </si>
  <si>
    <t>404452300</t>
  </si>
  <si>
    <t>sloupek Zn 70 - 350</t>
  </si>
  <si>
    <t>800686033</t>
  </si>
  <si>
    <t>914531111</t>
  </si>
  <si>
    <t>Montáž nástavce na sloupky velikosti do 1 m2 pro uchycení dopravních značek</t>
  </si>
  <si>
    <t>-1700086825</t>
  </si>
  <si>
    <t>404452200</t>
  </si>
  <si>
    <t>držák dopravní značky na stěnu - 60</t>
  </si>
  <si>
    <t>-11446207</t>
  </si>
  <si>
    <t>915131112a</t>
  </si>
  <si>
    <t>Vodorovné dopravní značení přechody pro chodce, šipky, symboly retroreflexní bílá barva - jednosložkové</t>
  </si>
  <si>
    <t>-418569237</t>
  </si>
  <si>
    <t>915131112b</t>
  </si>
  <si>
    <t>Vodorovné dopravní značení přechody pro chodce, šipky, symboly retroreflexní bílá barva - dvousložkové</t>
  </si>
  <si>
    <t>-112931510</t>
  </si>
  <si>
    <t>915131116</t>
  </si>
  <si>
    <t>Vodorovné dopravní značení přechody pro chodce, šipky, symboly retroreflexní žlutá barva</t>
  </si>
  <si>
    <t>-1295828158</t>
  </si>
  <si>
    <t>V12b žluté křížené čáry</t>
  </si>
  <si>
    <t>915311111</t>
  </si>
  <si>
    <t>Předformátované vodorovné dopravní značení dopravní značky do 1 m2</t>
  </si>
  <si>
    <t>1028196736</t>
  </si>
  <si>
    <t>Symbol kola ve V19</t>
  </si>
  <si>
    <t>915311113</t>
  </si>
  <si>
    <t>Předformátované vodorovné dopravní značení dopravní značky do 5 m2</t>
  </si>
  <si>
    <t>1766792526</t>
  </si>
  <si>
    <t>V20 cyklopiktokoridor</t>
  </si>
  <si>
    <t>915321115</t>
  </si>
  <si>
    <t>Předformátované vodorovné dopravní značení vodící pás pro slabozraké</t>
  </si>
  <si>
    <t>-1053559136</t>
  </si>
  <si>
    <t>915611111</t>
  </si>
  <si>
    <t>Předznačení vodorovného liniového značení</t>
  </si>
  <si>
    <t>-875675038</t>
  </si>
  <si>
    <t>915621111</t>
  </si>
  <si>
    <t>Předznačení vodorovného plošného značení</t>
  </si>
  <si>
    <t>325548728</t>
  </si>
  <si>
    <t>938909311</t>
  </si>
  <si>
    <t>Čištění vozovek metením strojně podkladu nebo krytu betonového nebo živičného</t>
  </si>
  <si>
    <t>267896868</t>
  </si>
  <si>
    <t>966006211</t>
  </si>
  <si>
    <t>Odstranění svislých dopravních značek ze sloupů, sloupků nebo konzol</t>
  </si>
  <si>
    <t>1725565642</t>
  </si>
  <si>
    <t>966007191R</t>
  </si>
  <si>
    <t>Odstranění původního VDZ broušením vč. zatření jednosložkovou barvou</t>
  </si>
  <si>
    <t>1339346663</t>
  </si>
  <si>
    <t>Světelné signalizační zařízení - Jílovská - Luční přechod, Psáry</t>
  </si>
  <si>
    <t>výložníkový stožár 3,5 m atypický - středně těžký s výložníkem pro VO</t>
  </si>
  <si>
    <t>výložníkový stožár 3 m atypický - středně těžký s výložníkem pro VO</t>
  </si>
  <si>
    <t>trubka elektroinstalační ohebná Kopoflex, HDPE+LDPE KF 09090</t>
  </si>
  <si>
    <t>kabel FTP-PE 4px0,5mm2</t>
  </si>
  <si>
    <t>kabel silový s Cu jádrem CYKY 3x2,5 mm2</t>
  </si>
  <si>
    <t>Ukončení kabelu nelepící páskou do 3x1/2,5</t>
  </si>
  <si>
    <t>Zjištění průchodnosti kabelu SSZ 3-žilového včetně změření izolačního stavu</t>
  </si>
  <si>
    <t xml:space="preserve">    741 - Elektroinstalace - silnoproud</t>
  </si>
  <si>
    <t>358221170</t>
  </si>
  <si>
    <t>jistič 1pólový-charakteristika B LPN (LSN) 63B/1</t>
  </si>
  <si>
    <t>717716704</t>
  </si>
  <si>
    <t>717716703</t>
  </si>
  <si>
    <t>357116720</t>
  </si>
  <si>
    <t>rozvaděč elektroměrový kompaktní pilíř ER112- jednosazbový</t>
  </si>
  <si>
    <t>345711100</t>
  </si>
  <si>
    <t>trubka elektroinstalační pancéřová pevná z PH L3m 8040</t>
  </si>
  <si>
    <t>255</t>
  </si>
  <si>
    <t>-1653519418</t>
  </si>
  <si>
    <t>ocelové lanko 0,5mm pro převěs</t>
  </si>
  <si>
    <t>316740693R</t>
  </si>
  <si>
    <t>svorka na podvěšení</t>
  </si>
  <si>
    <t>316740694R</t>
  </si>
  <si>
    <t>páska na uchycení ocelového lanka na stožár</t>
  </si>
  <si>
    <t>345713500</t>
  </si>
  <si>
    <t>341111693R</t>
  </si>
  <si>
    <t>3411109360</t>
  </si>
  <si>
    <t>Dopravní radar</t>
  </si>
  <si>
    <t>Držák na přichycení dopravního radaru</t>
  </si>
  <si>
    <t>404452800R</t>
  </si>
  <si>
    <t>Průmyslové relé 3x8A s ovládací cívkou 12 - 240V</t>
  </si>
  <si>
    <t>404452801R</t>
  </si>
  <si>
    <t>Spínací hodiny veřejného osvětlení</t>
  </si>
  <si>
    <t>LED - lampa pro přisvícení přechodu 80W</t>
  </si>
  <si>
    <t>Uzemnění skříně</t>
  </si>
  <si>
    <t>Ukončení kabelu FTP-PE 4p x 0,5</t>
  </si>
  <si>
    <t>Montáž a nastavení radaru</t>
  </si>
  <si>
    <t>741320105</t>
  </si>
  <si>
    <t>Montáž jistič jednopólový nn do 25 A ve skříni</t>
  </si>
  <si>
    <t>-14548683</t>
  </si>
  <si>
    <t>210410924</t>
  </si>
  <si>
    <t>210191519</t>
  </si>
  <si>
    <t>Montáž konstrukce do základu pro uchycení skříní</t>
  </si>
  <si>
    <t>220880061</t>
  </si>
  <si>
    <t>Montáž relé malorozměrného</t>
  </si>
  <si>
    <t>Montáž lampy přisvícení na výložník</t>
  </si>
  <si>
    <t>Montáž spínacích hodin VO</t>
  </si>
  <si>
    <t>742110161</t>
  </si>
  <si>
    <t>Montáž spony pro uchycení kabelu</t>
  </si>
  <si>
    <t>Montáž panceřové trubky</t>
  </si>
  <si>
    <t>741110101R</t>
  </si>
  <si>
    <t>Řízený/neřízený zemní protlak hloubky do 6 m vnějšího průměru do 125 mm v hornině tř 1 až 4</t>
  </si>
  <si>
    <t>Položení ochranné trubky do kabelového lože průměru 90 mm</t>
  </si>
  <si>
    <t>Montáž základu skříně vč dodání betonu</t>
  </si>
  <si>
    <t>Zemnící souprava skříně</t>
  </si>
  <si>
    <t>404442360</t>
  </si>
  <si>
    <t>značka svislá FeZn NK 750 x 750 mm</t>
  </si>
  <si>
    <t>"IP6" 2</t>
  </si>
  <si>
    <t>404454750</t>
  </si>
  <si>
    <t>značka dopravní svislá retroreflexní fólie tř. 1, FeZn prolis, 900 mm (trojúhelník)</t>
  </si>
  <si>
    <t>"A10" 2</t>
  </si>
  <si>
    <t>Psáry</t>
  </si>
  <si>
    <t>Swarco Traffic CZ s.r.o.</t>
  </si>
  <si>
    <t>Obec Psáry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</si>
</sst>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rgb="FF0000FF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9"/>
      <name val="Trebuchet MS"/>
      <family val="2"/>
      <charset val="238"/>
    </font>
    <font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6" borderId="0" xfId="0" applyFont="1" applyFill="1" applyAlignment="1"/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0" fontId="5" fillId="6" borderId="0" xfId="0" applyFont="1" applyFill="1" applyBorder="1" applyAlignment="1">
      <alignment horizontal="left"/>
    </xf>
    <xf numFmtId="0" fontId="7" fillId="6" borderId="5" xfId="0" applyFont="1" applyFill="1" applyBorder="1" applyAlignment="1"/>
    <xf numFmtId="0" fontId="7" fillId="6" borderId="14" xfId="0" applyFont="1" applyFill="1" applyBorder="1" applyAlignment="1"/>
    <xf numFmtId="166" fontId="7" fillId="6" borderId="0" xfId="0" applyNumberFormat="1" applyFont="1" applyFill="1" applyBorder="1" applyAlignment="1"/>
    <xf numFmtId="166" fontId="7" fillId="6" borderId="15" xfId="0" applyNumberFormat="1" applyFont="1" applyFill="1" applyBorder="1" applyAlignment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4" fontId="7" fillId="6" borderId="0" xfId="0" applyNumberFormat="1" applyFont="1" applyFill="1" applyAlignment="1">
      <alignment vertical="center"/>
    </xf>
    <xf numFmtId="0" fontId="6" fillId="6" borderId="0" xfId="0" applyFont="1" applyFill="1" applyBorder="1" applyAlignment="1">
      <alignment horizontal="left"/>
    </xf>
    <xf numFmtId="0" fontId="0" fillId="6" borderId="0" xfId="0" applyFont="1" applyFill="1" applyAlignment="1">
      <alignment vertical="center"/>
    </xf>
    <xf numFmtId="0" fontId="0" fillId="6" borderId="4" xfId="0" applyFont="1" applyFill="1" applyBorder="1" applyAlignment="1" applyProtection="1">
      <alignment vertical="center"/>
      <protection locked="0"/>
    </xf>
    <xf numFmtId="0" fontId="35" fillId="6" borderId="25" xfId="0" applyFont="1" applyFill="1" applyBorder="1" applyAlignment="1" applyProtection="1">
      <alignment horizontal="center" vertical="center"/>
      <protection locked="0"/>
    </xf>
    <xf numFmtId="49" fontId="35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5" fillId="6" borderId="25" xfId="0" applyFont="1" applyFill="1" applyBorder="1" applyAlignment="1" applyProtection="1">
      <alignment horizontal="center" vertical="center" wrapText="1"/>
      <protection locked="0"/>
    </xf>
    <xf numFmtId="167" fontId="35" fillId="6" borderId="25" xfId="0" applyNumberFormat="1" applyFont="1" applyFill="1" applyBorder="1" applyAlignment="1" applyProtection="1">
      <alignment vertical="center"/>
      <protection locked="0"/>
    </xf>
    <xf numFmtId="0" fontId="0" fillId="6" borderId="5" xfId="0" applyFont="1" applyFill="1" applyBorder="1" applyAlignment="1" applyProtection="1">
      <alignment vertical="center"/>
      <protection locked="0"/>
    </xf>
    <xf numFmtId="0" fontId="1" fillId="6" borderId="25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166" fontId="1" fillId="6" borderId="0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4" fontId="0" fillId="6" borderId="0" xfId="0" applyNumberFormat="1" applyFont="1" applyFill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49" fontId="37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0" xfId="0" applyFont="1" applyFill="1" applyAlignment="1"/>
    <xf numFmtId="0" fontId="38" fillId="6" borderId="4" xfId="0" applyFont="1" applyFill="1" applyBorder="1" applyAlignment="1"/>
    <xf numFmtId="0" fontId="38" fillId="6" borderId="0" xfId="0" applyFont="1" applyFill="1" applyBorder="1" applyAlignment="1"/>
    <xf numFmtId="0" fontId="39" fillId="6" borderId="0" xfId="0" applyFont="1" applyFill="1" applyBorder="1" applyAlignment="1">
      <alignment horizontal="left"/>
    </xf>
    <xf numFmtId="0" fontId="38" fillId="6" borderId="5" xfId="0" applyFont="1" applyFill="1" applyBorder="1" applyAlignment="1"/>
    <xf numFmtId="0" fontId="38" fillId="6" borderId="14" xfId="0" applyFont="1" applyFill="1" applyBorder="1" applyAlignment="1"/>
    <xf numFmtId="166" fontId="38" fillId="6" borderId="0" xfId="0" applyNumberFormat="1" applyFont="1" applyFill="1" applyBorder="1" applyAlignment="1"/>
    <xf numFmtId="166" fontId="38" fillId="6" borderId="15" xfId="0" applyNumberFormat="1" applyFont="1" applyFill="1" applyBorder="1" applyAlignment="1"/>
    <xf numFmtId="0" fontId="38" fillId="6" borderId="0" xfId="0" applyFont="1" applyFill="1" applyAlignment="1">
      <alignment horizontal="left"/>
    </xf>
    <xf numFmtId="0" fontId="38" fillId="6" borderId="0" xfId="0" applyFont="1" applyFill="1" applyAlignment="1">
      <alignment horizontal="center"/>
    </xf>
    <xf numFmtId="4" fontId="38" fillId="6" borderId="0" xfId="0" applyNumberFormat="1" applyFont="1" applyFill="1" applyAlignment="1">
      <alignment vertical="center"/>
    </xf>
    <xf numFmtId="0" fontId="40" fillId="6" borderId="0" xfId="0" applyFont="1" applyFill="1" applyBorder="1" applyAlignment="1">
      <alignment horizontal="left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0" fontId="41" fillId="6" borderId="25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center" vertical="center"/>
    </xf>
    <xf numFmtId="166" fontId="41" fillId="6" borderId="0" xfId="0" applyNumberFormat="1" applyFont="1" applyFill="1" applyBorder="1" applyAlignment="1">
      <alignment vertical="center"/>
    </xf>
    <xf numFmtId="166" fontId="41" fillId="6" borderId="15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5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5" xfId="0" applyFont="1" applyBorder="1" applyAlignment="1">
      <alignment vertical="center"/>
    </xf>
    <xf numFmtId="0" fontId="41" fillId="0" borderId="25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166" fontId="41" fillId="0" borderId="0" xfId="0" applyNumberFormat="1" applyFont="1" applyBorder="1" applyAlignment="1">
      <alignment vertical="center"/>
    </xf>
    <xf numFmtId="166" fontId="41" fillId="0" borderId="15" xfId="0" applyNumberFormat="1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167" fontId="42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9" fontId="0" fillId="0" borderId="0" xfId="0" applyNumberFormat="1" applyFont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4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35" fillId="6" borderId="25" xfId="0" applyNumberFormat="1" applyFont="1" applyFill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0" fontId="35" fillId="6" borderId="25" xfId="0" applyFont="1" applyFill="1" applyBorder="1" applyAlignment="1" applyProtection="1">
      <alignment horizontal="left" vertical="center" wrapText="1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4" fontId="5" fillId="6" borderId="0" xfId="0" applyNumberFormat="1" applyFont="1" applyFill="1" applyBorder="1" applyAlignment="1"/>
    <xf numFmtId="4" fontId="5" fillId="6" borderId="0" xfId="0" applyNumberFormat="1" applyFont="1" applyFill="1" applyBorder="1" applyAlignment="1">
      <alignment vertical="center"/>
    </xf>
    <xf numFmtId="4" fontId="6" fillId="6" borderId="17" xfId="0" applyNumberFormat="1" applyFont="1" applyFill="1" applyBorder="1" applyAlignment="1"/>
    <xf numFmtId="4" fontId="6" fillId="6" borderId="17" xfId="0" applyNumberFormat="1" applyFont="1" applyFill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4" fontId="39" fillId="6" borderId="0" xfId="0" applyNumberFormat="1" applyFont="1" applyFill="1" applyBorder="1" applyAlignment="1"/>
    <xf numFmtId="4" fontId="39" fillId="6" borderId="0" xfId="0" applyNumberFormat="1" applyFont="1" applyFill="1" applyBorder="1" applyAlignment="1">
      <alignment vertical="center"/>
    </xf>
    <xf numFmtId="4" fontId="40" fillId="6" borderId="17" xfId="0" applyNumberFormat="1" applyFont="1" applyFill="1" applyBorder="1" applyAlignment="1"/>
    <xf numFmtId="4" fontId="40" fillId="6" borderId="17" xfId="0" applyNumberFormat="1" applyFont="1" applyFill="1" applyBorder="1" applyAlignment="1">
      <alignment vertical="center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4" fontId="28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4" xfId="0" applyFont="1" applyBorder="1" applyAlignment="1" applyProtection="1">
      <alignment horizontal="left" vertical="center" wrapText="1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5" fillId="0" borderId="24" xfId="0" applyNumberFormat="1" applyFont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tabSelected="1" zoomScale="80" zoomScaleNormal="80" workbookViewId="0">
      <pane ySplit="1" topLeftCell="A44" activePane="bottomLeft" state="frozen"/>
      <selection pane="bottomLeft" activeCell="AG89" sqref="AG89:AM8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10.5" bestFit="1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R2" s="239" t="s">
        <v>8</v>
      </c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S2" s="17" t="s">
        <v>9</v>
      </c>
      <c r="BT2" s="17" t="s">
        <v>10</v>
      </c>
    </row>
    <row r="3" spans="1:73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11</v>
      </c>
    </row>
    <row r="4" spans="1:73" ht="36.950000000000003" customHeight="1" x14ac:dyDescent="0.3">
      <c r="B4" s="21"/>
      <c r="C4" s="262" t="s">
        <v>12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2"/>
      <c r="AS4" s="23" t="s">
        <v>13</v>
      </c>
      <c r="BS4" s="17" t="s">
        <v>14</v>
      </c>
    </row>
    <row r="5" spans="1:73" ht="14.45" customHeight="1" x14ac:dyDescent="0.3">
      <c r="B5" s="21"/>
      <c r="C5" s="24"/>
      <c r="D5" s="25" t="s">
        <v>15</v>
      </c>
      <c r="E5" s="24"/>
      <c r="F5" s="24"/>
      <c r="G5" s="24"/>
      <c r="H5" s="24"/>
      <c r="I5" s="24"/>
      <c r="J5" s="24"/>
      <c r="K5" s="266">
        <v>20171127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"/>
      <c r="AQ5" s="22"/>
      <c r="BS5" s="17" t="s">
        <v>9</v>
      </c>
    </row>
    <row r="6" spans="1:73" ht="36.950000000000003" customHeight="1" x14ac:dyDescent="0.3">
      <c r="B6" s="21"/>
      <c r="C6" s="24"/>
      <c r="D6" s="27" t="s">
        <v>17</v>
      </c>
      <c r="E6" s="24"/>
      <c r="F6" s="24"/>
      <c r="G6" s="24"/>
      <c r="H6" s="24"/>
      <c r="I6" s="24"/>
      <c r="J6" s="24"/>
      <c r="K6" s="273" t="s">
        <v>587</v>
      </c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"/>
      <c r="AQ6" s="22"/>
      <c r="BS6" s="17" t="s">
        <v>18</v>
      </c>
    </row>
    <row r="7" spans="1:73" ht="14.45" customHeight="1" x14ac:dyDescent="0.3">
      <c r="B7" s="21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2"/>
      <c r="BS7" s="17" t="s">
        <v>16</v>
      </c>
    </row>
    <row r="8" spans="1:73" ht="14.45" customHeight="1" x14ac:dyDescent="0.3">
      <c r="B8" s="21"/>
      <c r="C8" s="24"/>
      <c r="D8" s="28" t="s">
        <v>21</v>
      </c>
      <c r="E8" s="24"/>
      <c r="F8" s="24"/>
      <c r="G8" s="24"/>
      <c r="H8" s="24"/>
      <c r="I8" s="24"/>
      <c r="J8" s="24"/>
      <c r="K8" s="230" t="s">
        <v>648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160">
        <v>43066</v>
      </c>
      <c r="AO8" s="24"/>
      <c r="AP8" s="24"/>
      <c r="AQ8" s="22"/>
      <c r="BS8" s="17" t="s">
        <v>24</v>
      </c>
    </row>
    <row r="9" spans="1:73" ht="14.45" customHeight="1" x14ac:dyDescent="0.3"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2"/>
      <c r="BS9" s="17" t="s">
        <v>25</v>
      </c>
    </row>
    <row r="10" spans="1:73" ht="14.45" customHeight="1" x14ac:dyDescent="0.3">
      <c r="B10" s="21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5</v>
      </c>
      <c r="AO10" s="24"/>
      <c r="AP10" s="24"/>
      <c r="AQ10" s="22"/>
      <c r="BS10" s="17" t="s">
        <v>18</v>
      </c>
    </row>
    <row r="11" spans="1:73" ht="18.399999999999999" customHeight="1" x14ac:dyDescent="0.3">
      <c r="B11" s="21"/>
      <c r="C11" s="24"/>
      <c r="D11" s="24"/>
      <c r="E11" s="230" t="s">
        <v>650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28</v>
      </c>
      <c r="AL11" s="24"/>
      <c r="AM11" s="24"/>
      <c r="AN11" s="26" t="s">
        <v>5</v>
      </c>
      <c r="AO11" s="24"/>
      <c r="AP11" s="24"/>
      <c r="AQ11" s="22"/>
      <c r="BS11" s="17" t="s">
        <v>18</v>
      </c>
    </row>
    <row r="12" spans="1:73" ht="6.95" customHeight="1" x14ac:dyDescent="0.3"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2"/>
      <c r="BS12" s="17" t="s">
        <v>18</v>
      </c>
    </row>
    <row r="13" spans="1:73" ht="14.45" customHeight="1" x14ac:dyDescent="0.3">
      <c r="B13" s="21"/>
      <c r="C13" s="24"/>
      <c r="D13" s="28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5</v>
      </c>
      <c r="AO13" s="24"/>
      <c r="AP13" s="24"/>
      <c r="AQ13" s="22"/>
      <c r="BS13" s="17" t="s">
        <v>18</v>
      </c>
    </row>
    <row r="14" spans="1:73" ht="15" x14ac:dyDescent="0.3">
      <c r="B14" s="21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28</v>
      </c>
      <c r="AL14" s="24"/>
      <c r="AM14" s="24"/>
      <c r="AN14" s="26" t="s">
        <v>5</v>
      </c>
      <c r="AO14" s="24"/>
      <c r="AP14" s="24"/>
      <c r="AQ14" s="22"/>
      <c r="BS14" s="17" t="s">
        <v>18</v>
      </c>
    </row>
    <row r="15" spans="1:73" ht="6.95" customHeight="1" x14ac:dyDescent="0.3"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2"/>
      <c r="BS15" s="17" t="s">
        <v>6</v>
      </c>
    </row>
    <row r="16" spans="1:73" ht="14.45" customHeight="1" x14ac:dyDescent="0.3">
      <c r="B16" s="21"/>
      <c r="C16" s="24"/>
      <c r="D16" s="28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5</v>
      </c>
      <c r="AO16" s="24"/>
      <c r="AP16" s="24"/>
      <c r="AQ16" s="22"/>
      <c r="BS16" s="17" t="s">
        <v>6</v>
      </c>
    </row>
    <row r="17" spans="2:71" ht="18.399999999999999" customHeight="1" x14ac:dyDescent="0.35">
      <c r="B17" s="21"/>
      <c r="C17" s="24"/>
      <c r="D17" s="24"/>
      <c r="E17" s="231" t="s">
        <v>649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28</v>
      </c>
      <c r="AL17" s="24"/>
      <c r="AM17" s="24"/>
      <c r="AN17" s="26" t="s">
        <v>5</v>
      </c>
      <c r="AO17" s="24"/>
      <c r="AP17" s="24"/>
      <c r="AQ17" s="22"/>
      <c r="BS17" s="17" t="s">
        <v>31</v>
      </c>
    </row>
    <row r="18" spans="2:71" ht="6.95" customHeight="1" x14ac:dyDescent="0.3"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2"/>
      <c r="BS18" s="17" t="s">
        <v>9</v>
      </c>
    </row>
    <row r="19" spans="2:71" ht="14.45" customHeight="1" x14ac:dyDescent="0.3">
      <c r="B19" s="21"/>
      <c r="C19" s="24"/>
      <c r="D19" s="28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5</v>
      </c>
      <c r="AO19" s="24"/>
      <c r="AP19" s="24"/>
      <c r="AQ19" s="22"/>
      <c r="BS19" s="17" t="s">
        <v>9</v>
      </c>
    </row>
    <row r="20" spans="2:71" ht="18.399999999999999" customHeight="1" x14ac:dyDescent="0.3">
      <c r="B20" s="21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28</v>
      </c>
      <c r="AL20" s="24"/>
      <c r="AM20" s="24"/>
      <c r="AN20" s="26" t="s">
        <v>5</v>
      </c>
      <c r="AO20" s="24"/>
      <c r="AP20" s="24"/>
      <c r="AQ20" s="22"/>
    </row>
    <row r="21" spans="2:71" ht="6.95" customHeight="1" x14ac:dyDescent="0.3"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2"/>
    </row>
    <row r="22" spans="2:71" ht="15" x14ac:dyDescent="0.3">
      <c r="B22" s="21"/>
      <c r="C22" s="24"/>
      <c r="D22" s="28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2"/>
    </row>
    <row r="23" spans="2:71" ht="22.5" customHeight="1" x14ac:dyDescent="0.3">
      <c r="B23" s="21"/>
      <c r="C23" s="24"/>
      <c r="D23" s="24"/>
      <c r="E23" s="274" t="s">
        <v>5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4"/>
      <c r="AP23" s="24"/>
      <c r="AQ23" s="22"/>
    </row>
    <row r="24" spans="2:71" ht="6.95" customHeight="1" x14ac:dyDescent="0.3"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2"/>
    </row>
    <row r="25" spans="2:71" ht="6.95" customHeight="1" x14ac:dyDescent="0.3">
      <c r="B25" s="21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2"/>
    </row>
    <row r="26" spans="2:71" ht="14.45" customHeight="1" x14ac:dyDescent="0.3">
      <c r="B26" s="21"/>
      <c r="C26" s="24"/>
      <c r="D26" s="30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8">
        <f>ROUND(AG87,2)</f>
        <v>686748.64</v>
      </c>
      <c r="AL26" s="249"/>
      <c r="AM26" s="249"/>
      <c r="AN26" s="249"/>
      <c r="AO26" s="249"/>
      <c r="AP26" s="24"/>
      <c r="AQ26" s="22"/>
    </row>
    <row r="27" spans="2:71" ht="14.45" customHeight="1" x14ac:dyDescent="0.3">
      <c r="B27" s="21"/>
      <c r="C27" s="24"/>
      <c r="D27" s="30" t="s">
        <v>35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8">
        <f>ROUND(AG95,2)</f>
        <v>0</v>
      </c>
      <c r="AL27" s="248"/>
      <c r="AM27" s="248"/>
      <c r="AN27" s="248"/>
      <c r="AO27" s="248"/>
      <c r="AP27" s="24"/>
      <c r="AQ27" s="22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 x14ac:dyDescent="0.3">
      <c r="B29" s="31"/>
      <c r="C29" s="32"/>
      <c r="D29" s="34" t="s">
        <v>36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50">
        <f>ROUND(AK26+AK27,2)</f>
        <v>686748.64</v>
      </c>
      <c r="AL29" s="251"/>
      <c r="AM29" s="251"/>
      <c r="AN29" s="251"/>
      <c r="AO29" s="251"/>
      <c r="AP29" s="32"/>
      <c r="AQ29" s="33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 x14ac:dyDescent="0.3">
      <c r="B31" s="36"/>
      <c r="C31" s="37"/>
      <c r="D31" s="38" t="s">
        <v>37</v>
      </c>
      <c r="E31" s="37"/>
      <c r="F31" s="38" t="s">
        <v>38</v>
      </c>
      <c r="G31" s="37"/>
      <c r="H31" s="37"/>
      <c r="I31" s="37"/>
      <c r="J31" s="37"/>
      <c r="K31" s="37"/>
      <c r="L31" s="268">
        <v>0.21</v>
      </c>
      <c r="M31" s="269"/>
      <c r="N31" s="269"/>
      <c r="O31" s="269"/>
      <c r="P31" s="37"/>
      <c r="Q31" s="37"/>
      <c r="R31" s="37"/>
      <c r="S31" s="37"/>
      <c r="T31" s="40" t="s">
        <v>39</v>
      </c>
      <c r="U31" s="37"/>
      <c r="V31" s="37"/>
      <c r="W31" s="270">
        <f>ROUND(AZ87+SUM(CD96),2)</f>
        <v>686748.64</v>
      </c>
      <c r="X31" s="269"/>
      <c r="Y31" s="269"/>
      <c r="Z31" s="269"/>
      <c r="AA31" s="269"/>
      <c r="AB31" s="269"/>
      <c r="AC31" s="269"/>
      <c r="AD31" s="269"/>
      <c r="AE31" s="269"/>
      <c r="AF31" s="37"/>
      <c r="AG31" s="37"/>
      <c r="AH31" s="37"/>
      <c r="AI31" s="37"/>
      <c r="AJ31" s="37"/>
      <c r="AK31" s="270">
        <f>ROUND(AV87+SUM(BY96),2)</f>
        <v>144217.21</v>
      </c>
      <c r="AL31" s="269"/>
      <c r="AM31" s="269"/>
      <c r="AN31" s="269"/>
      <c r="AO31" s="269"/>
      <c r="AP31" s="37"/>
      <c r="AQ31" s="41"/>
    </row>
    <row r="32" spans="2:71" s="2" customFormat="1" ht="14.45" customHeight="1" x14ac:dyDescent="0.3">
      <c r="B32" s="36"/>
      <c r="C32" s="37"/>
      <c r="D32" s="37"/>
      <c r="E32" s="37"/>
      <c r="F32" s="38" t="s">
        <v>40</v>
      </c>
      <c r="G32" s="37"/>
      <c r="H32" s="37"/>
      <c r="I32" s="37"/>
      <c r="J32" s="37"/>
      <c r="K32" s="37"/>
      <c r="L32" s="268">
        <v>0.15</v>
      </c>
      <c r="M32" s="269"/>
      <c r="N32" s="269"/>
      <c r="O32" s="269"/>
      <c r="P32" s="37"/>
      <c r="Q32" s="37"/>
      <c r="R32" s="37"/>
      <c r="S32" s="37"/>
      <c r="T32" s="40" t="s">
        <v>39</v>
      </c>
      <c r="U32" s="37"/>
      <c r="V32" s="37"/>
      <c r="W32" s="270">
        <f>ROUND(BA87+SUM(CE96),2)</f>
        <v>0</v>
      </c>
      <c r="X32" s="269"/>
      <c r="Y32" s="269"/>
      <c r="Z32" s="269"/>
      <c r="AA32" s="269"/>
      <c r="AB32" s="269"/>
      <c r="AC32" s="269"/>
      <c r="AD32" s="269"/>
      <c r="AE32" s="269"/>
      <c r="AF32" s="37"/>
      <c r="AG32" s="37"/>
      <c r="AH32" s="37"/>
      <c r="AI32" s="37"/>
      <c r="AJ32" s="37"/>
      <c r="AK32" s="270">
        <f>ROUND(AW87+SUM(BZ96),2)</f>
        <v>0</v>
      </c>
      <c r="AL32" s="269"/>
      <c r="AM32" s="269"/>
      <c r="AN32" s="269"/>
      <c r="AO32" s="269"/>
      <c r="AP32" s="37"/>
      <c r="AQ32" s="41"/>
    </row>
    <row r="33" spans="2:43" s="2" customFormat="1" ht="14.45" hidden="1" customHeight="1" x14ac:dyDescent="0.3">
      <c r="B33" s="36"/>
      <c r="C33" s="37"/>
      <c r="D33" s="37"/>
      <c r="E33" s="37"/>
      <c r="F33" s="38" t="s">
        <v>41</v>
      </c>
      <c r="G33" s="37"/>
      <c r="H33" s="37"/>
      <c r="I33" s="37"/>
      <c r="J33" s="37"/>
      <c r="K33" s="37"/>
      <c r="L33" s="268">
        <v>0.21</v>
      </c>
      <c r="M33" s="269"/>
      <c r="N33" s="269"/>
      <c r="O33" s="269"/>
      <c r="P33" s="37"/>
      <c r="Q33" s="37"/>
      <c r="R33" s="37"/>
      <c r="S33" s="37"/>
      <c r="T33" s="40" t="s">
        <v>39</v>
      </c>
      <c r="U33" s="37"/>
      <c r="V33" s="37"/>
      <c r="W33" s="270">
        <f>ROUND(BB87+SUM(CF96),2)</f>
        <v>0</v>
      </c>
      <c r="X33" s="269"/>
      <c r="Y33" s="269"/>
      <c r="Z33" s="269"/>
      <c r="AA33" s="269"/>
      <c r="AB33" s="269"/>
      <c r="AC33" s="269"/>
      <c r="AD33" s="269"/>
      <c r="AE33" s="269"/>
      <c r="AF33" s="37"/>
      <c r="AG33" s="37"/>
      <c r="AH33" s="37"/>
      <c r="AI33" s="37"/>
      <c r="AJ33" s="37"/>
      <c r="AK33" s="270">
        <v>0</v>
      </c>
      <c r="AL33" s="269"/>
      <c r="AM33" s="269"/>
      <c r="AN33" s="269"/>
      <c r="AO33" s="269"/>
      <c r="AP33" s="37"/>
      <c r="AQ33" s="41"/>
    </row>
    <row r="34" spans="2:43" s="2" customFormat="1" ht="14.45" hidden="1" customHeight="1" x14ac:dyDescent="0.3">
      <c r="B34" s="36"/>
      <c r="C34" s="37"/>
      <c r="D34" s="37"/>
      <c r="E34" s="37"/>
      <c r="F34" s="38" t="s">
        <v>42</v>
      </c>
      <c r="G34" s="37"/>
      <c r="H34" s="37"/>
      <c r="I34" s="37"/>
      <c r="J34" s="37"/>
      <c r="K34" s="37"/>
      <c r="L34" s="268">
        <v>0.15</v>
      </c>
      <c r="M34" s="269"/>
      <c r="N34" s="269"/>
      <c r="O34" s="269"/>
      <c r="P34" s="37"/>
      <c r="Q34" s="37"/>
      <c r="R34" s="37"/>
      <c r="S34" s="37"/>
      <c r="T34" s="40" t="s">
        <v>39</v>
      </c>
      <c r="U34" s="37"/>
      <c r="V34" s="37"/>
      <c r="W34" s="270">
        <f>ROUND(BC87+SUM(CG96),2)</f>
        <v>0</v>
      </c>
      <c r="X34" s="269"/>
      <c r="Y34" s="269"/>
      <c r="Z34" s="269"/>
      <c r="AA34" s="269"/>
      <c r="AB34" s="269"/>
      <c r="AC34" s="269"/>
      <c r="AD34" s="269"/>
      <c r="AE34" s="269"/>
      <c r="AF34" s="37"/>
      <c r="AG34" s="37"/>
      <c r="AH34" s="37"/>
      <c r="AI34" s="37"/>
      <c r="AJ34" s="37"/>
      <c r="AK34" s="270">
        <v>0</v>
      </c>
      <c r="AL34" s="269"/>
      <c r="AM34" s="269"/>
      <c r="AN34" s="269"/>
      <c r="AO34" s="269"/>
      <c r="AP34" s="37"/>
      <c r="AQ34" s="41"/>
    </row>
    <row r="35" spans="2:43" s="2" customFormat="1" ht="14.45" hidden="1" customHeight="1" x14ac:dyDescent="0.3">
      <c r="B35" s="36"/>
      <c r="C35" s="37"/>
      <c r="D35" s="37"/>
      <c r="E35" s="37"/>
      <c r="F35" s="38" t="s">
        <v>43</v>
      </c>
      <c r="G35" s="37"/>
      <c r="H35" s="37"/>
      <c r="I35" s="37"/>
      <c r="J35" s="37"/>
      <c r="K35" s="37"/>
      <c r="L35" s="268">
        <v>0</v>
      </c>
      <c r="M35" s="269"/>
      <c r="N35" s="269"/>
      <c r="O35" s="269"/>
      <c r="P35" s="37"/>
      <c r="Q35" s="37"/>
      <c r="R35" s="37"/>
      <c r="S35" s="37"/>
      <c r="T35" s="40" t="s">
        <v>39</v>
      </c>
      <c r="U35" s="37"/>
      <c r="V35" s="37"/>
      <c r="W35" s="270">
        <f>ROUND(BD87+SUM(CH96),2)</f>
        <v>0</v>
      </c>
      <c r="X35" s="269"/>
      <c r="Y35" s="269"/>
      <c r="Z35" s="269"/>
      <c r="AA35" s="269"/>
      <c r="AB35" s="269"/>
      <c r="AC35" s="269"/>
      <c r="AD35" s="269"/>
      <c r="AE35" s="269"/>
      <c r="AF35" s="37"/>
      <c r="AG35" s="37"/>
      <c r="AH35" s="37"/>
      <c r="AI35" s="37"/>
      <c r="AJ35" s="37"/>
      <c r="AK35" s="270">
        <v>0</v>
      </c>
      <c r="AL35" s="269"/>
      <c r="AM35" s="269"/>
      <c r="AN35" s="269"/>
      <c r="AO35" s="269"/>
      <c r="AP35" s="37"/>
      <c r="AQ35" s="41"/>
    </row>
    <row r="36" spans="2:43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 x14ac:dyDescent="0.3">
      <c r="B37" s="31"/>
      <c r="C37" s="42"/>
      <c r="D37" s="43" t="s">
        <v>44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45</v>
      </c>
      <c r="U37" s="44"/>
      <c r="V37" s="44"/>
      <c r="W37" s="44"/>
      <c r="X37" s="258" t="s">
        <v>46</v>
      </c>
      <c r="Y37" s="259"/>
      <c r="Z37" s="259"/>
      <c r="AA37" s="259"/>
      <c r="AB37" s="259"/>
      <c r="AC37" s="44"/>
      <c r="AD37" s="44"/>
      <c r="AE37" s="44"/>
      <c r="AF37" s="44"/>
      <c r="AG37" s="44"/>
      <c r="AH37" s="44"/>
      <c r="AI37" s="44"/>
      <c r="AJ37" s="44"/>
      <c r="AK37" s="260">
        <f>SUM(AK29:AK35)</f>
        <v>830965.85</v>
      </c>
      <c r="AL37" s="259"/>
      <c r="AM37" s="259"/>
      <c r="AN37" s="259"/>
      <c r="AO37" s="261"/>
      <c r="AP37" s="42"/>
      <c r="AQ37" s="33"/>
    </row>
    <row r="38" spans="2:43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x14ac:dyDescent="0.3"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2"/>
    </row>
    <row r="40" spans="2:43" x14ac:dyDescent="0.3"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2"/>
    </row>
    <row r="41" spans="2:43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2"/>
    </row>
    <row r="42" spans="2:43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2"/>
    </row>
    <row r="43" spans="2:43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2"/>
    </row>
    <row r="44" spans="2:43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2"/>
    </row>
    <row r="45" spans="2:43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2"/>
    </row>
    <row r="46" spans="2:43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2"/>
    </row>
    <row r="47" spans="2:43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2"/>
    </row>
    <row r="48" spans="2:43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2"/>
    </row>
    <row r="49" spans="2:43" s="1" customFormat="1" ht="15" x14ac:dyDescent="0.3">
      <c r="B49" s="31"/>
      <c r="C49" s="32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48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x14ac:dyDescent="0.3">
      <c r="B50" s="21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2"/>
    </row>
    <row r="51" spans="2:43" x14ac:dyDescent="0.3">
      <c r="B51" s="21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2"/>
    </row>
    <row r="52" spans="2:43" x14ac:dyDescent="0.3">
      <c r="B52" s="21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2"/>
    </row>
    <row r="53" spans="2:43" x14ac:dyDescent="0.3">
      <c r="B53" s="21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2"/>
    </row>
    <row r="54" spans="2:43" x14ac:dyDescent="0.3">
      <c r="B54" s="21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2"/>
    </row>
    <row r="55" spans="2:43" x14ac:dyDescent="0.3">
      <c r="B55" s="21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2"/>
    </row>
    <row r="56" spans="2:43" x14ac:dyDescent="0.3">
      <c r="B56" s="21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2"/>
    </row>
    <row r="57" spans="2:43" x14ac:dyDescent="0.3">
      <c r="B57" s="21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2"/>
    </row>
    <row r="58" spans="2:43" s="1" customFormat="1" ht="15" x14ac:dyDescent="0.3">
      <c r="B58" s="31"/>
      <c r="C58" s="32"/>
      <c r="D58" s="51" t="s">
        <v>49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50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49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50</v>
      </c>
      <c r="AN58" s="52"/>
      <c r="AO58" s="54"/>
      <c r="AP58" s="32"/>
      <c r="AQ58" s="33"/>
    </row>
    <row r="59" spans="2:43" x14ac:dyDescent="0.3">
      <c r="B59" s="2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2"/>
    </row>
    <row r="60" spans="2:43" s="1" customFormat="1" ht="15" x14ac:dyDescent="0.3">
      <c r="B60" s="31"/>
      <c r="C60" s="32"/>
      <c r="D60" s="46" t="s">
        <v>51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52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x14ac:dyDescent="0.3">
      <c r="B61" s="21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2"/>
    </row>
    <row r="62" spans="2:43" x14ac:dyDescent="0.3">
      <c r="B62" s="21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2"/>
    </row>
    <row r="63" spans="2:43" x14ac:dyDescent="0.3">
      <c r="B63" s="21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2"/>
    </row>
    <row r="64" spans="2:43" x14ac:dyDescent="0.3">
      <c r="B64" s="21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2"/>
    </row>
    <row r="65" spans="2:43" x14ac:dyDescent="0.3">
      <c r="B65" s="21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2"/>
    </row>
    <row r="66" spans="2:43" x14ac:dyDescent="0.3">
      <c r="B66" s="21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2"/>
    </row>
    <row r="67" spans="2:43" x14ac:dyDescent="0.3">
      <c r="B67" s="21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2"/>
    </row>
    <row r="68" spans="2:43" x14ac:dyDescent="0.3">
      <c r="B68" s="21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2"/>
    </row>
    <row r="69" spans="2:43" s="1" customFormat="1" ht="15" x14ac:dyDescent="0.3">
      <c r="B69" s="31"/>
      <c r="C69" s="32"/>
      <c r="D69" s="51" t="s">
        <v>49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50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49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50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262" t="s">
        <v>53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33"/>
    </row>
    <row r="77" spans="2:43" s="3" customFormat="1" ht="14.45" customHeight="1" x14ac:dyDescent="0.3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266">
        <f>K5</f>
        <v>20171127</v>
      </c>
      <c r="M77" s="266"/>
      <c r="N77" s="266"/>
      <c r="O77" s="266"/>
      <c r="P77" s="266"/>
      <c r="Q77" s="266"/>
      <c r="R77" s="266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264" t="str">
        <f>K6</f>
        <v>Světelné signalizační zařízení - Jílovská - Luční přechod, Psáry</v>
      </c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5"/>
      <c r="AL78" s="265"/>
      <c r="AM78" s="265"/>
      <c r="AN78" s="265"/>
      <c r="AO78" s="265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 x14ac:dyDescent="0.3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Psáry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267">
        <f>IF(AN8= "","",AN8)</f>
        <v>43066</v>
      </c>
      <c r="AN80" s="267"/>
      <c r="AO80" s="32"/>
      <c r="AP80" s="32"/>
      <c r="AQ80" s="33"/>
    </row>
    <row r="81" spans="1:76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 x14ac:dyDescent="0.3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Psáry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30</v>
      </c>
      <c r="AJ82" s="32"/>
      <c r="AK82" s="32"/>
      <c r="AL82" s="32"/>
      <c r="AM82" s="247" t="str">
        <f>IF(E17="","",E17)</f>
        <v>Swarco Traffic CZ s.r.o.</v>
      </c>
      <c r="AN82" s="247"/>
      <c r="AO82" s="247"/>
      <c r="AP82" s="247"/>
      <c r="AQ82" s="33"/>
      <c r="AS82" s="243" t="s">
        <v>54</v>
      </c>
      <c r="AT82" s="24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 x14ac:dyDescent="0.3">
      <c r="B83" s="31"/>
      <c r="C83" s="28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32</v>
      </c>
      <c r="AJ83" s="32"/>
      <c r="AK83" s="32"/>
      <c r="AL83" s="32"/>
      <c r="AM83" s="247" t="str">
        <f>IF(E20="","",E20)</f>
        <v xml:space="preserve"> </v>
      </c>
      <c r="AN83" s="247"/>
      <c r="AO83" s="247"/>
      <c r="AP83" s="247"/>
      <c r="AQ83" s="33"/>
      <c r="AS83" s="245"/>
      <c r="AT83" s="246"/>
      <c r="AU83" s="32"/>
      <c r="AV83" s="32"/>
      <c r="AW83" s="32"/>
      <c r="AX83" s="32"/>
      <c r="AY83" s="32"/>
      <c r="AZ83" s="32"/>
      <c r="BA83" s="32"/>
      <c r="BB83" s="32"/>
      <c r="BC83" s="32"/>
      <c r="BD83" s="69"/>
    </row>
    <row r="84" spans="1:76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45"/>
      <c r="AT84" s="246"/>
      <c r="AU84" s="32"/>
      <c r="AV84" s="32"/>
      <c r="AW84" s="32"/>
      <c r="AX84" s="32"/>
      <c r="AY84" s="32"/>
      <c r="AZ84" s="32"/>
      <c r="BA84" s="32"/>
      <c r="BB84" s="32"/>
      <c r="BC84" s="32"/>
      <c r="BD84" s="69"/>
    </row>
    <row r="85" spans="1:76" s="1" customFormat="1" ht="29.25" customHeight="1" x14ac:dyDescent="0.3">
      <c r="B85" s="31"/>
      <c r="C85" s="254" t="s">
        <v>55</v>
      </c>
      <c r="D85" s="255"/>
      <c r="E85" s="255"/>
      <c r="F85" s="255"/>
      <c r="G85" s="255"/>
      <c r="H85" s="70"/>
      <c r="I85" s="256" t="s">
        <v>56</v>
      </c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6" t="s">
        <v>57</v>
      </c>
      <c r="AH85" s="255"/>
      <c r="AI85" s="255"/>
      <c r="AJ85" s="255"/>
      <c r="AK85" s="255"/>
      <c r="AL85" s="255"/>
      <c r="AM85" s="255"/>
      <c r="AN85" s="256" t="s">
        <v>58</v>
      </c>
      <c r="AO85" s="255"/>
      <c r="AP85" s="257"/>
      <c r="AQ85" s="33"/>
      <c r="AS85" s="71" t="s">
        <v>59</v>
      </c>
      <c r="AT85" s="72" t="s">
        <v>60</v>
      </c>
      <c r="AU85" s="72" t="s">
        <v>61</v>
      </c>
      <c r="AV85" s="72" t="s">
        <v>62</v>
      </c>
      <c r="AW85" s="72" t="s">
        <v>63</v>
      </c>
      <c r="AX85" s="72" t="s">
        <v>64</v>
      </c>
      <c r="AY85" s="72" t="s">
        <v>65</v>
      </c>
      <c r="AZ85" s="72" t="s">
        <v>66</v>
      </c>
      <c r="BA85" s="72" t="s">
        <v>67</v>
      </c>
      <c r="BB85" s="72" t="s">
        <v>68</v>
      </c>
      <c r="BC85" s="72" t="s">
        <v>69</v>
      </c>
      <c r="BD85" s="73" t="s">
        <v>70</v>
      </c>
    </row>
    <row r="86" spans="1:76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4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 x14ac:dyDescent="0.3">
      <c r="B87" s="64"/>
      <c r="C87" s="75" t="s">
        <v>71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253">
        <f>ROUND(SUM(AG88:AG93),2)</f>
        <v>686748.64</v>
      </c>
      <c r="AH87" s="253"/>
      <c r="AI87" s="253"/>
      <c r="AJ87" s="253"/>
      <c r="AK87" s="253"/>
      <c r="AL87" s="253"/>
      <c r="AM87" s="253"/>
      <c r="AN87" s="237">
        <f t="shared" ref="AN87:AN93" si="0">SUM(AG87,AT87)</f>
        <v>830965.85</v>
      </c>
      <c r="AO87" s="237"/>
      <c r="AP87" s="237"/>
      <c r="AQ87" s="67"/>
      <c r="AS87" s="77">
        <f>ROUND(SUM(AS88:AS93),2)</f>
        <v>606.97</v>
      </c>
      <c r="AT87" s="78">
        <f t="shared" ref="AT87:AT93" si="1">ROUND(SUM(AV87:AW87),2)</f>
        <v>144217.21</v>
      </c>
      <c r="AU87" s="79">
        <f>ROUND(SUM(AU88:AU93),5)</f>
        <v>188.11151000000001</v>
      </c>
      <c r="AV87" s="78">
        <f>ROUND(AZ87*L31,2)</f>
        <v>144217.21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ROUND(SUM(AZ88:AZ93),2)</f>
        <v>686748.64</v>
      </c>
      <c r="BA87" s="78">
        <f>ROUND(SUM(BA88:BA93),2)</f>
        <v>0</v>
      </c>
      <c r="BB87" s="78">
        <f>ROUND(SUM(BB88:BB93),2)</f>
        <v>0</v>
      </c>
      <c r="BC87" s="78">
        <f>ROUND(SUM(BC88:BC93),2)</f>
        <v>0</v>
      </c>
      <c r="BD87" s="80">
        <f>ROUND(SUM(BD88:BD93),2)</f>
        <v>0</v>
      </c>
      <c r="BS87" s="81" t="s">
        <v>72</v>
      </c>
      <c r="BT87" s="81" t="s">
        <v>73</v>
      </c>
      <c r="BU87" s="82" t="s">
        <v>74</v>
      </c>
      <c r="BV87" s="81" t="s">
        <v>75</v>
      </c>
      <c r="BW87" s="81" t="s">
        <v>76</v>
      </c>
      <c r="BX87" s="81" t="s">
        <v>77</v>
      </c>
    </row>
    <row r="88" spans="1:76" s="5" customFormat="1" ht="22.5" customHeight="1" x14ac:dyDescent="0.3">
      <c r="A88" s="83" t="s">
        <v>78</v>
      </c>
      <c r="B88" s="84"/>
      <c r="C88" s="85"/>
      <c r="D88" s="252" t="s">
        <v>16</v>
      </c>
      <c r="E88" s="252"/>
      <c r="F88" s="252"/>
      <c r="G88" s="252"/>
      <c r="H88" s="252"/>
      <c r="I88" s="86"/>
      <c r="J88" s="252" t="s">
        <v>79</v>
      </c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52"/>
      <c r="AG88" s="241">
        <f>'1 - Ostatní náklady'!M30</f>
        <v>68000</v>
      </c>
      <c r="AH88" s="242"/>
      <c r="AI88" s="242"/>
      <c r="AJ88" s="242"/>
      <c r="AK88" s="242"/>
      <c r="AL88" s="242"/>
      <c r="AM88" s="242"/>
      <c r="AN88" s="241">
        <f t="shared" si="0"/>
        <v>82280</v>
      </c>
      <c r="AO88" s="242"/>
      <c r="AP88" s="242"/>
      <c r="AQ88" s="87"/>
      <c r="AS88" s="88">
        <f>'1 - Ostatní náklady'!M28</f>
        <v>0</v>
      </c>
      <c r="AT88" s="89">
        <f t="shared" si="1"/>
        <v>14280</v>
      </c>
      <c r="AU88" s="90">
        <f>'1 - Ostatní náklady'!W115</f>
        <v>0</v>
      </c>
      <c r="AV88" s="89">
        <f>'1 - Ostatní náklady'!M32</f>
        <v>14280</v>
      </c>
      <c r="AW88" s="89">
        <f>'1 - Ostatní náklady'!M33</f>
        <v>0</v>
      </c>
      <c r="AX88" s="89">
        <f>'1 - Ostatní náklady'!M34</f>
        <v>0</v>
      </c>
      <c r="AY88" s="89">
        <f>'1 - Ostatní náklady'!M35</f>
        <v>0</v>
      </c>
      <c r="AZ88" s="89">
        <f>'1 - Ostatní náklady'!H32</f>
        <v>68000</v>
      </c>
      <c r="BA88" s="89">
        <f>'1 - Ostatní náklady'!H33</f>
        <v>0</v>
      </c>
      <c r="BB88" s="89">
        <f>'1 - Ostatní náklady'!H34</f>
        <v>0</v>
      </c>
      <c r="BC88" s="89">
        <f>'1 - Ostatní náklady'!H35</f>
        <v>0</v>
      </c>
      <c r="BD88" s="91">
        <f>'1 - Ostatní náklady'!H36</f>
        <v>0</v>
      </c>
      <c r="BT88" s="92" t="s">
        <v>16</v>
      </c>
      <c r="BV88" s="92" t="s">
        <v>75</v>
      </c>
      <c r="BW88" s="92" t="s">
        <v>80</v>
      </c>
      <c r="BX88" s="92" t="s">
        <v>76</v>
      </c>
    </row>
    <row r="89" spans="1:76" s="5" customFormat="1" ht="22.5" customHeight="1" x14ac:dyDescent="0.3">
      <c r="A89" s="83" t="s">
        <v>78</v>
      </c>
      <c r="B89" s="84"/>
      <c r="C89" s="85"/>
      <c r="D89" s="252" t="s">
        <v>81</v>
      </c>
      <c r="E89" s="252"/>
      <c r="F89" s="252"/>
      <c r="G89" s="252"/>
      <c r="H89" s="252"/>
      <c r="I89" s="86"/>
      <c r="J89" s="252" t="s">
        <v>82</v>
      </c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41">
        <f>'2 - Technologie SSZ'!M30</f>
        <v>395777</v>
      </c>
      <c r="AH89" s="242"/>
      <c r="AI89" s="242"/>
      <c r="AJ89" s="242"/>
      <c r="AK89" s="242"/>
      <c r="AL89" s="242"/>
      <c r="AM89" s="242"/>
      <c r="AN89" s="241">
        <f t="shared" si="0"/>
        <v>478890.17</v>
      </c>
      <c r="AO89" s="242"/>
      <c r="AP89" s="242"/>
      <c r="AQ89" s="87"/>
      <c r="AS89" s="88">
        <f>'2 - Technologie SSZ'!M28</f>
        <v>0</v>
      </c>
      <c r="AT89" s="89">
        <f t="shared" si="1"/>
        <v>83113.17</v>
      </c>
      <c r="AU89" s="90">
        <f>'2 - Technologie SSZ'!W114</f>
        <v>-36</v>
      </c>
      <c r="AV89" s="89">
        <f>'2 - Technologie SSZ'!M32</f>
        <v>83113.17</v>
      </c>
      <c r="AW89" s="89">
        <f>'2 - Technologie SSZ'!M33</f>
        <v>0</v>
      </c>
      <c r="AX89" s="89">
        <f>'2 - Technologie SSZ'!M34</f>
        <v>0</v>
      </c>
      <c r="AY89" s="89">
        <f>'2 - Technologie SSZ'!M35</f>
        <v>0</v>
      </c>
      <c r="AZ89" s="89">
        <f>'2 - Technologie SSZ'!H32</f>
        <v>395777</v>
      </c>
      <c r="BA89" s="89">
        <f>'2 - Technologie SSZ'!H33</f>
        <v>0</v>
      </c>
      <c r="BB89" s="89">
        <f>'2 - Technologie SSZ'!H34</f>
        <v>0</v>
      </c>
      <c r="BC89" s="89">
        <f>'2 - Technologie SSZ'!H35</f>
        <v>0</v>
      </c>
      <c r="BD89" s="91">
        <f>'2 - Technologie SSZ'!H36</f>
        <v>0</v>
      </c>
      <c r="BT89" s="92" t="s">
        <v>16</v>
      </c>
      <c r="BV89" s="92" t="s">
        <v>75</v>
      </c>
      <c r="BW89" s="92" t="s">
        <v>83</v>
      </c>
      <c r="BX89" s="92" t="s">
        <v>76</v>
      </c>
    </row>
    <row r="90" spans="1:76" s="5" customFormat="1" ht="22.5" customHeight="1" x14ac:dyDescent="0.3">
      <c r="A90" s="83" t="s">
        <v>78</v>
      </c>
      <c r="B90" s="84"/>
      <c r="C90" s="85"/>
      <c r="D90" s="252" t="s">
        <v>84</v>
      </c>
      <c r="E90" s="252"/>
      <c r="F90" s="252"/>
      <c r="G90" s="252"/>
      <c r="H90" s="252"/>
      <c r="I90" s="86"/>
      <c r="J90" s="252" t="s">
        <v>85</v>
      </c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41">
        <f>'3 - Montážní práce'!M30</f>
        <v>61303.97</v>
      </c>
      <c r="AH90" s="242"/>
      <c r="AI90" s="242"/>
      <c r="AJ90" s="242"/>
      <c r="AK90" s="242"/>
      <c r="AL90" s="242"/>
      <c r="AM90" s="242"/>
      <c r="AN90" s="241">
        <f t="shared" si="0"/>
        <v>74177.8</v>
      </c>
      <c r="AO90" s="242"/>
      <c r="AP90" s="242"/>
      <c r="AQ90" s="87"/>
      <c r="AS90" s="88">
        <f>'3 - Montážní práce'!M28</f>
        <v>606.97</v>
      </c>
      <c r="AT90" s="89">
        <f t="shared" si="1"/>
        <v>12873.83</v>
      </c>
      <c r="AU90" s="90">
        <f>'3 - Montážní práce'!W116</f>
        <v>82.702000000000012</v>
      </c>
      <c r="AV90" s="89">
        <f>'3 - Montážní práce'!M32</f>
        <v>12873.83</v>
      </c>
      <c r="AW90" s="89">
        <f>'3 - Montážní práce'!M33</f>
        <v>0</v>
      </c>
      <c r="AX90" s="89">
        <f>'3 - Montážní práce'!M34</f>
        <v>0</v>
      </c>
      <c r="AY90" s="89">
        <f>'3 - Montážní práce'!M35</f>
        <v>0</v>
      </c>
      <c r="AZ90" s="89">
        <f>'3 - Montážní práce'!H32</f>
        <v>61303.97</v>
      </c>
      <c r="BA90" s="89">
        <f>'3 - Montážní práce'!H33</f>
        <v>0</v>
      </c>
      <c r="BB90" s="89">
        <f>'3 - Montážní práce'!H34</f>
        <v>0</v>
      </c>
      <c r="BC90" s="89">
        <f>'3 - Montážní práce'!H35</f>
        <v>0</v>
      </c>
      <c r="BD90" s="91">
        <f>'3 - Montážní práce'!H36</f>
        <v>0</v>
      </c>
      <c r="BT90" s="92" t="s">
        <v>16</v>
      </c>
      <c r="BV90" s="92" t="s">
        <v>75</v>
      </c>
      <c r="BW90" s="92" t="s">
        <v>86</v>
      </c>
      <c r="BX90" s="92" t="s">
        <v>76</v>
      </c>
    </row>
    <row r="91" spans="1:76" s="5" customFormat="1" ht="22.5" customHeight="1" x14ac:dyDescent="0.3">
      <c r="A91" s="83" t="s">
        <v>78</v>
      </c>
      <c r="B91" s="84"/>
      <c r="C91" s="85"/>
      <c r="D91" s="252" t="s">
        <v>88</v>
      </c>
      <c r="E91" s="252"/>
      <c r="F91" s="252"/>
      <c r="G91" s="252"/>
      <c r="H91" s="252"/>
      <c r="I91" s="86"/>
      <c r="J91" s="252" t="s">
        <v>89</v>
      </c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41">
        <f>'5 - Stavebně montážní práce'!M30</f>
        <v>66030.080000000002</v>
      </c>
      <c r="AH91" s="242"/>
      <c r="AI91" s="242"/>
      <c r="AJ91" s="242"/>
      <c r="AK91" s="242"/>
      <c r="AL91" s="242"/>
      <c r="AM91" s="242"/>
      <c r="AN91" s="241">
        <f t="shared" si="0"/>
        <v>79896.399999999994</v>
      </c>
      <c r="AO91" s="242"/>
      <c r="AP91" s="242"/>
      <c r="AQ91" s="87"/>
      <c r="AS91" s="88">
        <f>'5 - Stavebně montážní práce'!M28</f>
        <v>0</v>
      </c>
      <c r="AT91" s="89">
        <f t="shared" si="1"/>
        <v>13866.32</v>
      </c>
      <c r="AU91" s="90">
        <f>'5 - Stavebně montážní práce'!W119</f>
        <v>38.278002000000001</v>
      </c>
      <c r="AV91" s="89">
        <f>'5 - Stavebně montážní práce'!M32</f>
        <v>13866.32</v>
      </c>
      <c r="AW91" s="89">
        <f>'5 - Stavebně montážní práce'!M33</f>
        <v>0</v>
      </c>
      <c r="AX91" s="89">
        <f>'5 - Stavebně montážní práce'!M34</f>
        <v>0</v>
      </c>
      <c r="AY91" s="89">
        <f>'5 - Stavebně montážní práce'!M35</f>
        <v>0</v>
      </c>
      <c r="AZ91" s="89">
        <f>'5 - Stavebně montážní práce'!H32</f>
        <v>66030.080000000002</v>
      </c>
      <c r="BA91" s="89">
        <f>'5 - Stavebně montážní práce'!H33</f>
        <v>0</v>
      </c>
      <c r="BB91" s="89">
        <f>'5 - Stavebně montážní práce'!H34</f>
        <v>0</v>
      </c>
      <c r="BC91" s="89">
        <f>'5 - Stavebně montážní práce'!H35</f>
        <v>0</v>
      </c>
      <c r="BD91" s="91">
        <f>'5 - Stavebně montážní práce'!H36</f>
        <v>0</v>
      </c>
      <c r="BT91" s="92" t="s">
        <v>16</v>
      </c>
      <c r="BV91" s="92" t="s">
        <v>75</v>
      </c>
      <c r="BW91" s="92" t="s">
        <v>90</v>
      </c>
      <c r="BX91" s="92" t="s">
        <v>76</v>
      </c>
    </row>
    <row r="92" spans="1:76" s="5" customFormat="1" ht="22.5" customHeight="1" x14ac:dyDescent="0.3">
      <c r="A92" s="83" t="s">
        <v>78</v>
      </c>
      <c r="B92" s="84"/>
      <c r="C92" s="85"/>
      <c r="D92" s="252" t="s">
        <v>91</v>
      </c>
      <c r="E92" s="252"/>
      <c r="F92" s="252"/>
      <c r="G92" s="252"/>
      <c r="H92" s="252"/>
      <c r="I92" s="86"/>
      <c r="J92" s="252" t="s">
        <v>92</v>
      </c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41">
        <f>'6 - Vrchní vrtsvy'!M30</f>
        <v>76002.490000000005</v>
      </c>
      <c r="AH92" s="242"/>
      <c r="AI92" s="242"/>
      <c r="AJ92" s="242"/>
      <c r="AK92" s="242"/>
      <c r="AL92" s="242"/>
      <c r="AM92" s="242"/>
      <c r="AN92" s="241">
        <f t="shared" si="0"/>
        <v>91963.010000000009</v>
      </c>
      <c r="AO92" s="242"/>
      <c r="AP92" s="242"/>
      <c r="AQ92" s="87"/>
      <c r="AS92" s="88">
        <f>'6 - Vrchní vrtsvy'!M28</f>
        <v>0</v>
      </c>
      <c r="AT92" s="89">
        <f t="shared" si="1"/>
        <v>15960.52</v>
      </c>
      <c r="AU92" s="90">
        <f>'6 - Vrchní vrtsvy'!W115</f>
        <v>99.356131000000005</v>
      </c>
      <c r="AV92" s="89">
        <f>'6 - Vrchní vrtsvy'!M32</f>
        <v>15960.52</v>
      </c>
      <c r="AW92" s="89">
        <f>'6 - Vrchní vrtsvy'!M33</f>
        <v>0</v>
      </c>
      <c r="AX92" s="89">
        <f>'6 - Vrchní vrtsvy'!M34</f>
        <v>0</v>
      </c>
      <c r="AY92" s="89">
        <f>'6 - Vrchní vrtsvy'!M35</f>
        <v>0</v>
      </c>
      <c r="AZ92" s="89">
        <f>'6 - Vrchní vrtsvy'!H32</f>
        <v>76002.490000000005</v>
      </c>
      <c r="BA92" s="89">
        <f>'6 - Vrchní vrtsvy'!H33</f>
        <v>0</v>
      </c>
      <c r="BB92" s="89">
        <f>'6 - Vrchní vrtsvy'!H34</f>
        <v>0</v>
      </c>
      <c r="BC92" s="89">
        <f>'6 - Vrchní vrtsvy'!H35</f>
        <v>0</v>
      </c>
      <c r="BD92" s="91">
        <f>'6 - Vrchní vrtsvy'!H36</f>
        <v>0</v>
      </c>
      <c r="BT92" s="92" t="s">
        <v>16</v>
      </c>
      <c r="BV92" s="92" t="s">
        <v>75</v>
      </c>
      <c r="BW92" s="92" t="s">
        <v>93</v>
      </c>
      <c r="BX92" s="92" t="s">
        <v>76</v>
      </c>
    </row>
    <row r="93" spans="1:76" s="5" customFormat="1" ht="22.5" customHeight="1" x14ac:dyDescent="0.3">
      <c r="A93" s="83" t="s">
        <v>78</v>
      </c>
      <c r="B93" s="84"/>
      <c r="C93" s="85"/>
      <c r="D93" s="252" t="s">
        <v>94</v>
      </c>
      <c r="E93" s="252"/>
      <c r="F93" s="252"/>
      <c r="G93" s="252"/>
      <c r="H93" s="252"/>
      <c r="I93" s="86"/>
      <c r="J93" s="252" t="s">
        <v>95</v>
      </c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41">
        <f>'7 - Dopravní značení'!M30</f>
        <v>19635.099999999999</v>
      </c>
      <c r="AH93" s="242"/>
      <c r="AI93" s="242"/>
      <c r="AJ93" s="242"/>
      <c r="AK93" s="242"/>
      <c r="AL93" s="242"/>
      <c r="AM93" s="242"/>
      <c r="AN93" s="241">
        <f t="shared" si="0"/>
        <v>23758.469999999998</v>
      </c>
      <c r="AO93" s="242"/>
      <c r="AP93" s="242"/>
      <c r="AQ93" s="87"/>
      <c r="AS93" s="93">
        <f>'7 - Dopravní značení'!M28</f>
        <v>0</v>
      </c>
      <c r="AT93" s="94">
        <f t="shared" si="1"/>
        <v>4123.37</v>
      </c>
      <c r="AU93" s="95">
        <f>'7 - Dopravní značení'!W112</f>
        <v>3.7753800000000002</v>
      </c>
      <c r="AV93" s="94">
        <f>'7 - Dopravní značení'!M32</f>
        <v>4123.37</v>
      </c>
      <c r="AW93" s="94">
        <f>'7 - Dopravní značení'!M33</f>
        <v>0</v>
      </c>
      <c r="AX93" s="94">
        <f>'7 - Dopravní značení'!M34</f>
        <v>0</v>
      </c>
      <c r="AY93" s="94">
        <f>'7 - Dopravní značení'!M35</f>
        <v>0</v>
      </c>
      <c r="AZ93" s="94">
        <f>'7 - Dopravní značení'!H32</f>
        <v>19635.099999999999</v>
      </c>
      <c r="BA93" s="94">
        <f>'7 - Dopravní značení'!H33</f>
        <v>0</v>
      </c>
      <c r="BB93" s="94">
        <f>'7 - Dopravní značení'!H34</f>
        <v>0</v>
      </c>
      <c r="BC93" s="94">
        <f>'7 - Dopravní značení'!H35</f>
        <v>0</v>
      </c>
      <c r="BD93" s="96">
        <f>'7 - Dopravní značení'!H36</f>
        <v>0</v>
      </c>
      <c r="BT93" s="92" t="s">
        <v>16</v>
      </c>
      <c r="BV93" s="92" t="s">
        <v>75</v>
      </c>
      <c r="BW93" s="92" t="s">
        <v>96</v>
      </c>
      <c r="BX93" s="92" t="s">
        <v>76</v>
      </c>
    </row>
    <row r="94" spans="1:76" x14ac:dyDescent="0.3">
      <c r="B94" s="2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2"/>
    </row>
    <row r="95" spans="1:76" s="1" customFormat="1" ht="30" customHeight="1" x14ac:dyDescent="0.3">
      <c r="B95" s="31"/>
      <c r="C95" s="75" t="s">
        <v>97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37">
        <v>0</v>
      </c>
      <c r="AH95" s="237"/>
      <c r="AI95" s="237"/>
      <c r="AJ95" s="237"/>
      <c r="AK95" s="237"/>
      <c r="AL95" s="237"/>
      <c r="AM95" s="237"/>
      <c r="AN95" s="237">
        <v>0</v>
      </c>
      <c r="AO95" s="237"/>
      <c r="AP95" s="237"/>
      <c r="AQ95" s="33"/>
      <c r="AS95" s="71" t="s">
        <v>98</v>
      </c>
      <c r="AT95" s="72" t="s">
        <v>99</v>
      </c>
      <c r="AU95" s="72" t="s">
        <v>37</v>
      </c>
      <c r="AV95" s="73" t="s">
        <v>60</v>
      </c>
    </row>
    <row r="96" spans="1:76" s="1" customFormat="1" ht="10.9" customHeight="1" x14ac:dyDescent="0.3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3"/>
      <c r="AS96" s="97"/>
      <c r="AT96" s="52"/>
      <c r="AU96" s="52"/>
      <c r="AV96" s="54"/>
    </row>
    <row r="97" spans="2:43" s="1" customFormat="1" ht="30" customHeight="1" x14ac:dyDescent="0.3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238">
        <f>ROUND(AG87+AG95,2)</f>
        <v>686748.64</v>
      </c>
      <c r="AH97" s="238"/>
      <c r="AI97" s="238"/>
      <c r="AJ97" s="238"/>
      <c r="AK97" s="238"/>
      <c r="AL97" s="238"/>
      <c r="AM97" s="238"/>
      <c r="AN97" s="238">
        <f>AN87+AN95</f>
        <v>830965.85</v>
      </c>
      <c r="AO97" s="238"/>
      <c r="AP97" s="238"/>
      <c r="AQ97" s="33"/>
    </row>
    <row r="98" spans="2:43" s="1" customFormat="1" ht="6.95" customHeight="1" x14ac:dyDescent="0.3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7"/>
    </row>
  </sheetData>
  <mergeCells count="67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77:R77"/>
    <mergeCell ref="AM80:AN80"/>
    <mergeCell ref="D88:H88"/>
    <mergeCell ref="J88:AF88"/>
    <mergeCell ref="AN89:AP89"/>
    <mergeCell ref="AG89:AM89"/>
    <mergeCell ref="D89:H89"/>
    <mergeCell ref="J89:AF89"/>
    <mergeCell ref="D93:H93"/>
    <mergeCell ref="J93:AF93"/>
    <mergeCell ref="AG87:AM87"/>
    <mergeCell ref="AN87:AP87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N90:AP90"/>
    <mergeCell ref="AG90:AM90"/>
    <mergeCell ref="D90:H90"/>
    <mergeCell ref="J90:AF90"/>
    <mergeCell ref="AG95:AM95"/>
    <mergeCell ref="AN95:AP95"/>
    <mergeCell ref="AG97:AM97"/>
    <mergeCell ref="AN97:AP97"/>
    <mergeCell ref="AR2:BE2"/>
    <mergeCell ref="AN93:AP93"/>
    <mergeCell ref="AG93:AM93"/>
    <mergeCell ref="AS82:AT84"/>
    <mergeCell ref="AM83:AP83"/>
    <mergeCell ref="AK26:AO26"/>
    <mergeCell ref="AK27:AO27"/>
    <mergeCell ref="AK29:AO29"/>
    <mergeCell ref="AN88:AP88"/>
    <mergeCell ref="AG88:AM88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 - Ostatní náklady'!C2" display="/" xr:uid="{00000000-0004-0000-0000-000002000000}"/>
    <hyperlink ref="A89" location="'2 - Technologie SSZ'!C2" display="/" xr:uid="{00000000-0004-0000-0000-000003000000}"/>
    <hyperlink ref="A90" location="'3 - Montážní práce'!C2" display="/" xr:uid="{00000000-0004-0000-0000-000004000000}"/>
    <hyperlink ref="A91" location="'5 - Stavebně montážní práce'!C2" display="/" xr:uid="{00000000-0004-0000-0000-000005000000}"/>
    <hyperlink ref="A92" location="'6 - Vrchní vrtsvy'!C2" display="/" xr:uid="{00000000-0004-0000-0000-000006000000}"/>
    <hyperlink ref="A93" location="'7 - Dopravní značení'!C2" display="/" xr:uid="{00000000-0004-0000-0000-000007000000}"/>
  </hyperlinks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36"/>
  <sheetViews>
    <sheetView showGridLines="0" zoomScaleNormal="100" workbookViewId="0">
      <pane ySplit="1" topLeftCell="A100" activePane="bottomLeft" state="frozen"/>
      <selection activeCell="BG97" sqref="BG97"/>
      <selection pane="bottomLeft" activeCell="L135" sqref="L13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80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108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68000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N96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68000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ROUND((SUM(BE96:BE97)+SUM(BE115:BE135)), 2)</f>
        <v>68000</v>
      </c>
      <c r="I32" s="290"/>
      <c r="J32" s="290"/>
      <c r="K32" s="32"/>
      <c r="L32" s="32"/>
      <c r="M32" s="301">
        <f>ROUND(ROUND((SUM(BE96:BE97)+SUM(BE115:BE135)), 2)*F32, 2)</f>
        <v>14280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ROUND((SUM(BF96:BF97)+SUM(BF115:BF135)), 2)</f>
        <v>0</v>
      </c>
      <c r="I33" s="290"/>
      <c r="J33" s="290"/>
      <c r="K33" s="32"/>
      <c r="L33" s="32"/>
      <c r="M33" s="301">
        <f>ROUND(ROUND((SUM(BF96:BF97)+SUM(BF115:BF135)),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ROUND((SUM(BG96:BG97)+SUM(BG115:BG135)),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ROUND((SUM(BH96:BH97)+SUM(BH115:BH135)),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ROUND((SUM(BI96:BI97)+SUM(BI115:BI135)),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82280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1 - Ostatní náklady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N115</f>
        <v>68000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115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N116</f>
        <v>68000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116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N117</f>
        <v>32000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117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N124</f>
        <v>13500</v>
      </c>
      <c r="O91" s="296"/>
      <c r="P91" s="296"/>
      <c r="Q91" s="296"/>
      <c r="R91" s="115"/>
    </row>
    <row r="92" spans="2:47" s="7" customFormat="1" ht="19.899999999999999" customHeight="1" x14ac:dyDescent="0.3">
      <c r="B92" s="112"/>
      <c r="C92" s="113"/>
      <c r="D92" s="114" t="s">
        <v>118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N128</f>
        <v>16400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119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N131</f>
        <v>2100</v>
      </c>
      <c r="O93" s="296"/>
      <c r="P93" s="296"/>
      <c r="Q93" s="296"/>
      <c r="R93" s="115"/>
    </row>
    <row r="94" spans="2:47" s="7" customFormat="1" ht="19.899999999999999" customHeight="1" x14ac:dyDescent="0.3">
      <c r="B94" s="112"/>
      <c r="C94" s="113"/>
      <c r="D94" s="114" t="s">
        <v>120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N133</f>
        <v>4000</v>
      </c>
      <c r="O94" s="296"/>
      <c r="P94" s="296"/>
      <c r="Q94" s="296"/>
      <c r="R94" s="115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97">
        <v>0</v>
      </c>
      <c r="O96" s="298"/>
      <c r="P96" s="298"/>
      <c r="Q96" s="298"/>
      <c r="R96" s="33"/>
      <c r="T96" s="116"/>
      <c r="U96" s="117" t="s">
        <v>37</v>
      </c>
    </row>
    <row r="97" spans="2:18" s="1" customFormat="1" ht="18" customHeight="1" x14ac:dyDescent="0.3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 x14ac:dyDescent="0.3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38">
        <f>ROUND(SUM(N88+N96),2)</f>
        <v>68000</v>
      </c>
      <c r="M98" s="238"/>
      <c r="N98" s="238"/>
      <c r="O98" s="238"/>
      <c r="P98" s="238"/>
      <c r="Q98" s="238"/>
      <c r="R98" s="33"/>
    </row>
    <row r="99" spans="2:18" s="1" customFormat="1" ht="6.95" customHeight="1" x14ac:dyDescent="0.3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 x14ac:dyDescent="0.3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 x14ac:dyDescent="0.3">
      <c r="B104" s="31"/>
      <c r="C104" s="262" t="s">
        <v>122</v>
      </c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33"/>
    </row>
    <row r="105" spans="2:18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 x14ac:dyDescent="0.3">
      <c r="B106" s="31"/>
      <c r="C106" s="28" t="s">
        <v>17</v>
      </c>
      <c r="D106" s="32"/>
      <c r="E106" s="32"/>
      <c r="F106" s="288" t="str">
        <f>F6</f>
        <v>Světelné signalizační zařízení - Jílovská - Luční přechod, Psáry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32"/>
      <c r="R106" s="33"/>
    </row>
    <row r="107" spans="2:18" s="1" customFormat="1" ht="36.950000000000003" customHeight="1" x14ac:dyDescent="0.3">
      <c r="B107" s="31"/>
      <c r="C107" s="65" t="s">
        <v>107</v>
      </c>
      <c r="D107" s="32"/>
      <c r="E107" s="32"/>
      <c r="F107" s="264" t="str">
        <f>F7</f>
        <v>1 - Ostatní náklady</v>
      </c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32"/>
      <c r="R107" s="33"/>
    </row>
    <row r="108" spans="2:18" s="1" customFormat="1" ht="6.95" customHeight="1" x14ac:dyDescent="0.3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 x14ac:dyDescent="0.3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67">
        <f>IF(O9="","",O9)</f>
        <v>43066</v>
      </c>
      <c r="N109" s="267"/>
      <c r="O109" s="267"/>
      <c r="P109" s="267"/>
      <c r="Q109" s="32"/>
      <c r="R109" s="33"/>
    </row>
    <row r="110" spans="2:18" s="1" customFormat="1" ht="6.9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 x14ac:dyDescent="0.3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66" t="str">
        <f>E18</f>
        <v>Swarco Traffic CZ s.r.o.</v>
      </c>
      <c r="N111" s="266"/>
      <c r="O111" s="266"/>
      <c r="P111" s="266"/>
      <c r="Q111" s="266"/>
      <c r="R111" s="33"/>
    </row>
    <row r="112" spans="2:18" s="1" customFormat="1" ht="14.45" customHeight="1" x14ac:dyDescent="0.3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66" t="str">
        <f>E21</f>
        <v xml:space="preserve"> </v>
      </c>
      <c r="N112" s="266"/>
      <c r="O112" s="266"/>
      <c r="P112" s="266"/>
      <c r="Q112" s="266"/>
      <c r="R112" s="33"/>
    </row>
    <row r="113" spans="2:65" s="1" customFormat="1" ht="10.35" customHeight="1" x14ac:dyDescent="0.3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 x14ac:dyDescent="0.3">
      <c r="B114" s="118"/>
      <c r="C114" s="119" t="s">
        <v>123</v>
      </c>
      <c r="D114" s="120" t="s">
        <v>124</v>
      </c>
      <c r="E114" s="120" t="s">
        <v>55</v>
      </c>
      <c r="F114" s="291" t="s">
        <v>125</v>
      </c>
      <c r="G114" s="291"/>
      <c r="H114" s="291"/>
      <c r="I114" s="291"/>
      <c r="J114" s="120" t="s">
        <v>126</v>
      </c>
      <c r="K114" s="120" t="s">
        <v>127</v>
      </c>
      <c r="L114" s="292" t="s">
        <v>128</v>
      </c>
      <c r="M114" s="292"/>
      <c r="N114" s="291" t="s">
        <v>112</v>
      </c>
      <c r="O114" s="291"/>
      <c r="P114" s="291"/>
      <c r="Q114" s="293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5" s="1" customFormat="1" ht="29.25" customHeight="1" x14ac:dyDescent="0.35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80">
        <f>BK115</f>
        <v>68000</v>
      </c>
      <c r="O115" s="281"/>
      <c r="P115" s="281"/>
      <c r="Q115" s="281"/>
      <c r="R115" s="33"/>
      <c r="T115" s="74"/>
      <c r="U115" s="47"/>
      <c r="V115" s="47"/>
      <c r="W115" s="122">
        <f>W116</f>
        <v>0</v>
      </c>
      <c r="X115" s="47"/>
      <c r="Y115" s="122">
        <f>Y116</f>
        <v>0</v>
      </c>
      <c r="Z115" s="47"/>
      <c r="AA115" s="123">
        <f>AA116</f>
        <v>0</v>
      </c>
      <c r="AT115" s="17" t="s">
        <v>72</v>
      </c>
      <c r="AU115" s="17" t="s">
        <v>114</v>
      </c>
      <c r="BK115" s="124">
        <f>BK116</f>
        <v>68000</v>
      </c>
    </row>
    <row r="116" spans="2:65" s="9" customFormat="1" ht="37.35" customHeight="1" x14ac:dyDescent="0.35">
      <c r="B116" s="125"/>
      <c r="C116" s="126"/>
      <c r="D116" s="127" t="s">
        <v>115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82">
        <f>BK116</f>
        <v>68000</v>
      </c>
      <c r="O116" s="283"/>
      <c r="P116" s="283"/>
      <c r="Q116" s="283"/>
      <c r="R116" s="128"/>
      <c r="T116" s="129"/>
      <c r="U116" s="126"/>
      <c r="V116" s="126"/>
      <c r="W116" s="130">
        <f>W117+W124+W128+W131+W133</f>
        <v>0</v>
      </c>
      <c r="X116" s="126"/>
      <c r="Y116" s="130">
        <f>Y117+Y124+Y128+Y131+Y133</f>
        <v>0</v>
      </c>
      <c r="Z116" s="126"/>
      <c r="AA116" s="131">
        <f>AA117+AA124+AA128+AA131+AA133</f>
        <v>0</v>
      </c>
      <c r="AR116" s="132" t="s">
        <v>88</v>
      </c>
      <c r="AT116" s="133" t="s">
        <v>72</v>
      </c>
      <c r="AU116" s="133" t="s">
        <v>73</v>
      </c>
      <c r="AY116" s="132" t="s">
        <v>136</v>
      </c>
      <c r="BK116" s="134">
        <f>BK117+BK124+BK128+BK131+BK133</f>
        <v>68000</v>
      </c>
    </row>
    <row r="117" spans="2:65" s="9" customFormat="1" ht="19.899999999999999" customHeight="1" x14ac:dyDescent="0.3">
      <c r="B117" s="125"/>
      <c r="C117" s="126"/>
      <c r="D117" s="135" t="s">
        <v>116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32000</v>
      </c>
      <c r="O117" s="285"/>
      <c r="P117" s="285"/>
      <c r="Q117" s="285"/>
      <c r="R117" s="128"/>
      <c r="T117" s="129"/>
      <c r="U117" s="126"/>
      <c r="V117" s="126"/>
      <c r="W117" s="130">
        <f>SUM(W118:W123)</f>
        <v>0</v>
      </c>
      <c r="X117" s="126"/>
      <c r="Y117" s="130">
        <f>SUM(Y118:Y123)</f>
        <v>0</v>
      </c>
      <c r="Z117" s="126"/>
      <c r="AA117" s="131">
        <f>SUM(AA118:AA123)</f>
        <v>0</v>
      </c>
      <c r="AR117" s="132" t="s">
        <v>88</v>
      </c>
      <c r="AT117" s="133" t="s">
        <v>72</v>
      </c>
      <c r="AU117" s="133" t="s">
        <v>16</v>
      </c>
      <c r="AY117" s="132" t="s">
        <v>136</v>
      </c>
      <c r="BK117" s="134">
        <f>SUM(BK118:BK123)</f>
        <v>32000</v>
      </c>
    </row>
    <row r="118" spans="2:65" s="1" customFormat="1" ht="22.5" customHeight="1" x14ac:dyDescent="0.3">
      <c r="B118" s="136"/>
      <c r="C118" s="137" t="s">
        <v>16</v>
      </c>
      <c r="D118" s="137" t="s">
        <v>137</v>
      </c>
      <c r="E118" s="138" t="s">
        <v>138</v>
      </c>
      <c r="F118" s="276" t="s">
        <v>139</v>
      </c>
      <c r="G118" s="276"/>
      <c r="H118" s="276"/>
      <c r="I118" s="276"/>
      <c r="J118" s="139" t="s">
        <v>140</v>
      </c>
      <c r="K118" s="140">
        <v>1</v>
      </c>
      <c r="L118" s="277">
        <v>5000</v>
      </c>
      <c r="M118" s="277"/>
      <c r="N118" s="277">
        <f t="shared" ref="N118:N123" si="0">ROUND(L118*K118,2)</f>
        <v>5000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</v>
      </c>
      <c r="W118" s="143">
        <f t="shared" ref="W118:W123" si="1">V118*K118</f>
        <v>0</v>
      </c>
      <c r="X118" s="143">
        <v>0</v>
      </c>
      <c r="Y118" s="143">
        <f t="shared" ref="Y118:Y123" si="2">X118*K118</f>
        <v>0</v>
      </c>
      <c r="Z118" s="143">
        <v>0</v>
      </c>
      <c r="AA118" s="144">
        <f t="shared" ref="AA118:AA123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23" si="4">IF(U118="základní",N118,0)</f>
        <v>5000</v>
      </c>
      <c r="BF118" s="145">
        <f t="shared" ref="BF118:BF123" si="5">IF(U118="snížená",N118,0)</f>
        <v>0</v>
      </c>
      <c r="BG118" s="145">
        <f t="shared" ref="BG118:BG123" si="6">IF(U118="zákl. přenesená",N118,0)</f>
        <v>0</v>
      </c>
      <c r="BH118" s="145">
        <f t="shared" ref="BH118:BH123" si="7">IF(U118="sníž. přenesená",N118,0)</f>
        <v>0</v>
      </c>
      <c r="BI118" s="145">
        <f t="shared" ref="BI118:BI123" si="8">IF(U118="nulová",N118,0)</f>
        <v>0</v>
      </c>
      <c r="BJ118" s="17" t="s">
        <v>16</v>
      </c>
      <c r="BK118" s="145">
        <f t="shared" ref="BK118:BK123" si="9">ROUND(L118*K118,2)</f>
        <v>5000</v>
      </c>
      <c r="BL118" s="17" t="s">
        <v>87</v>
      </c>
      <c r="BM118" s="17" t="s">
        <v>81</v>
      </c>
    </row>
    <row r="119" spans="2:65" s="1" customFormat="1" ht="44.25" customHeight="1" x14ac:dyDescent="0.3">
      <c r="B119" s="136"/>
      <c r="C119" s="137" t="s">
        <v>81</v>
      </c>
      <c r="D119" s="137" t="s">
        <v>137</v>
      </c>
      <c r="E119" s="138" t="s">
        <v>141</v>
      </c>
      <c r="F119" s="276" t="s">
        <v>142</v>
      </c>
      <c r="G119" s="276"/>
      <c r="H119" s="276"/>
      <c r="I119" s="276"/>
      <c r="J119" s="139" t="s">
        <v>140</v>
      </c>
      <c r="K119" s="140">
        <v>1</v>
      </c>
      <c r="L119" s="277">
        <v>6000</v>
      </c>
      <c r="M119" s="277"/>
      <c r="N119" s="277">
        <f t="shared" si="0"/>
        <v>6000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0</v>
      </c>
      <c r="Y119" s="143">
        <f t="shared" si="2"/>
        <v>0</v>
      </c>
      <c r="Z119" s="143">
        <v>0</v>
      </c>
      <c r="AA119" s="144">
        <f t="shared" si="3"/>
        <v>0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4"/>
        <v>6000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6000</v>
      </c>
      <c r="BL119" s="17" t="s">
        <v>87</v>
      </c>
      <c r="BM119" s="17" t="s">
        <v>87</v>
      </c>
    </row>
    <row r="120" spans="2:65" s="1" customFormat="1" ht="44.25" customHeight="1" x14ac:dyDescent="0.3">
      <c r="B120" s="136"/>
      <c r="C120" s="137" t="s">
        <v>84</v>
      </c>
      <c r="D120" s="137" t="s">
        <v>137</v>
      </c>
      <c r="E120" s="138" t="s">
        <v>143</v>
      </c>
      <c r="F120" s="276" t="s">
        <v>144</v>
      </c>
      <c r="G120" s="276"/>
      <c r="H120" s="276"/>
      <c r="I120" s="276"/>
      <c r="J120" s="139" t="s">
        <v>140</v>
      </c>
      <c r="K120" s="140">
        <v>1</v>
      </c>
      <c r="L120" s="277">
        <v>6000</v>
      </c>
      <c r="M120" s="277"/>
      <c r="N120" s="277">
        <f t="shared" si="0"/>
        <v>6000</v>
      </c>
      <c r="O120" s="277"/>
      <c r="P120" s="277"/>
      <c r="Q120" s="277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0</v>
      </c>
      <c r="Y120" s="143">
        <f t="shared" si="2"/>
        <v>0</v>
      </c>
      <c r="Z120" s="143">
        <v>0</v>
      </c>
      <c r="AA120" s="144">
        <f t="shared" si="3"/>
        <v>0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si="4"/>
        <v>6000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6000</v>
      </c>
      <c r="BL120" s="17" t="s">
        <v>87</v>
      </c>
      <c r="BM120" s="17" t="s">
        <v>91</v>
      </c>
    </row>
    <row r="121" spans="2:65" s="1" customFormat="1" ht="31.5" customHeight="1" x14ac:dyDescent="0.3">
      <c r="B121" s="136"/>
      <c r="C121" s="137" t="s">
        <v>87</v>
      </c>
      <c r="D121" s="137" t="s">
        <v>137</v>
      </c>
      <c r="E121" s="138" t="s">
        <v>145</v>
      </c>
      <c r="F121" s="276" t="s">
        <v>146</v>
      </c>
      <c r="G121" s="276"/>
      <c r="H121" s="276"/>
      <c r="I121" s="276"/>
      <c r="J121" s="139" t="s">
        <v>140</v>
      </c>
      <c r="K121" s="140">
        <v>1</v>
      </c>
      <c r="L121" s="277">
        <v>5000</v>
      </c>
      <c r="M121" s="277"/>
      <c r="N121" s="277">
        <f t="shared" si="0"/>
        <v>5000</v>
      </c>
      <c r="O121" s="277"/>
      <c r="P121" s="277"/>
      <c r="Q121" s="277"/>
      <c r="R121" s="141"/>
      <c r="T121" s="142" t="s">
        <v>5</v>
      </c>
      <c r="U121" s="40" t="s">
        <v>38</v>
      </c>
      <c r="V121" s="143">
        <v>0</v>
      </c>
      <c r="W121" s="143">
        <f t="shared" si="1"/>
        <v>0</v>
      </c>
      <c r="X121" s="143">
        <v>0</v>
      </c>
      <c r="Y121" s="143">
        <f t="shared" si="2"/>
        <v>0</v>
      </c>
      <c r="Z121" s="143">
        <v>0</v>
      </c>
      <c r="AA121" s="144">
        <f t="shared" si="3"/>
        <v>0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4"/>
        <v>5000</v>
      </c>
      <c r="BF121" s="145">
        <f t="shared" si="5"/>
        <v>0</v>
      </c>
      <c r="BG121" s="145">
        <f t="shared" si="6"/>
        <v>0</v>
      </c>
      <c r="BH121" s="145">
        <f t="shared" si="7"/>
        <v>0</v>
      </c>
      <c r="BI121" s="145">
        <f t="shared" si="8"/>
        <v>0</v>
      </c>
      <c r="BJ121" s="17" t="s">
        <v>16</v>
      </c>
      <c r="BK121" s="145">
        <f t="shared" si="9"/>
        <v>5000</v>
      </c>
      <c r="BL121" s="17" t="s">
        <v>87</v>
      </c>
      <c r="BM121" s="17" t="s">
        <v>147</v>
      </c>
    </row>
    <row r="122" spans="2:65" s="1" customFormat="1" ht="31.5" customHeight="1" x14ac:dyDescent="0.3">
      <c r="B122" s="136"/>
      <c r="C122" s="137">
        <v>5</v>
      </c>
      <c r="D122" s="137" t="s">
        <v>137</v>
      </c>
      <c r="E122" s="138" t="s">
        <v>148</v>
      </c>
      <c r="F122" s="276" t="s">
        <v>149</v>
      </c>
      <c r="G122" s="276"/>
      <c r="H122" s="276"/>
      <c r="I122" s="276"/>
      <c r="J122" s="139" t="s">
        <v>140</v>
      </c>
      <c r="K122" s="140">
        <v>1</v>
      </c>
      <c r="L122" s="277">
        <v>5000</v>
      </c>
      <c r="M122" s="277"/>
      <c r="N122" s="277">
        <f t="shared" si="0"/>
        <v>5000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</v>
      </c>
      <c r="W122" s="143">
        <f t="shared" si="1"/>
        <v>0</v>
      </c>
      <c r="X122" s="143">
        <v>0</v>
      </c>
      <c r="Y122" s="143">
        <f t="shared" si="2"/>
        <v>0</v>
      </c>
      <c r="Z122" s="143">
        <v>0</v>
      </c>
      <c r="AA122" s="144">
        <f t="shared" si="3"/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4"/>
        <v>5000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7" t="s">
        <v>16</v>
      </c>
      <c r="BK122" s="145">
        <f t="shared" si="9"/>
        <v>5000</v>
      </c>
      <c r="BL122" s="17" t="s">
        <v>87</v>
      </c>
      <c r="BM122" s="17" t="s">
        <v>150</v>
      </c>
    </row>
    <row r="123" spans="2:65" s="1" customFormat="1" ht="22.5" customHeight="1" x14ac:dyDescent="0.3">
      <c r="B123" s="136"/>
      <c r="C123" s="137">
        <v>6</v>
      </c>
      <c r="D123" s="137" t="s">
        <v>137</v>
      </c>
      <c r="E123" s="138" t="s">
        <v>151</v>
      </c>
      <c r="F123" s="276" t="s">
        <v>152</v>
      </c>
      <c r="G123" s="276"/>
      <c r="H123" s="276"/>
      <c r="I123" s="276"/>
      <c r="J123" s="139" t="s">
        <v>140</v>
      </c>
      <c r="K123" s="140">
        <v>1</v>
      </c>
      <c r="L123" s="277">
        <v>5000</v>
      </c>
      <c r="M123" s="277"/>
      <c r="N123" s="277">
        <f t="shared" si="0"/>
        <v>5000</v>
      </c>
      <c r="O123" s="277"/>
      <c r="P123" s="277"/>
      <c r="Q123" s="277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0</v>
      </c>
      <c r="Y123" s="143">
        <f t="shared" si="2"/>
        <v>0</v>
      </c>
      <c r="Z123" s="143">
        <v>0</v>
      </c>
      <c r="AA123" s="144">
        <f t="shared" si="3"/>
        <v>0</v>
      </c>
      <c r="AR123" s="17" t="s">
        <v>87</v>
      </c>
      <c r="AT123" s="17" t="s">
        <v>137</v>
      </c>
      <c r="AU123" s="17" t="s">
        <v>81</v>
      </c>
      <c r="AY123" s="17" t="s">
        <v>136</v>
      </c>
      <c r="BE123" s="145">
        <f t="shared" si="4"/>
        <v>5000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5000</v>
      </c>
      <c r="BL123" s="17" t="s">
        <v>87</v>
      </c>
      <c r="BM123" s="17" t="s">
        <v>153</v>
      </c>
    </row>
    <row r="124" spans="2:65" s="9" customFormat="1" ht="29.85" customHeight="1" x14ac:dyDescent="0.3">
      <c r="B124" s="125"/>
      <c r="C124" s="126"/>
      <c r="D124" s="135" t="s">
        <v>117</v>
      </c>
      <c r="E124" s="135"/>
      <c r="F124" s="135"/>
      <c r="G124" s="135"/>
      <c r="H124" s="135"/>
      <c r="I124" s="135"/>
      <c r="J124" s="135"/>
      <c r="K124" s="135"/>
      <c r="L124" s="135"/>
      <c r="M124" s="135"/>
      <c r="N124" s="286">
        <f>BK124</f>
        <v>13500</v>
      </c>
      <c r="O124" s="287"/>
      <c r="P124" s="287"/>
      <c r="Q124" s="287"/>
      <c r="R124" s="128"/>
      <c r="T124" s="129"/>
      <c r="U124" s="126"/>
      <c r="V124" s="126"/>
      <c r="W124" s="130">
        <f>SUM(W125:W127)</f>
        <v>0</v>
      </c>
      <c r="X124" s="126"/>
      <c r="Y124" s="130">
        <f>SUM(Y125:Y127)</f>
        <v>0</v>
      </c>
      <c r="Z124" s="126"/>
      <c r="AA124" s="131">
        <f>SUM(AA125:AA127)</f>
        <v>0</v>
      </c>
      <c r="AR124" s="132" t="s">
        <v>88</v>
      </c>
      <c r="AT124" s="133" t="s">
        <v>72</v>
      </c>
      <c r="AU124" s="133" t="s">
        <v>16</v>
      </c>
      <c r="AY124" s="132" t="s">
        <v>136</v>
      </c>
      <c r="BK124" s="134">
        <f>SUM(BK125:BK127)</f>
        <v>13500</v>
      </c>
    </row>
    <row r="125" spans="2:65" s="1" customFormat="1" ht="22.5" customHeight="1" x14ac:dyDescent="0.3">
      <c r="B125" s="136"/>
      <c r="C125" s="137">
        <v>7</v>
      </c>
      <c r="D125" s="137" t="s">
        <v>137</v>
      </c>
      <c r="E125" s="138" t="s">
        <v>155</v>
      </c>
      <c r="F125" s="276" t="s">
        <v>156</v>
      </c>
      <c r="G125" s="276"/>
      <c r="H125" s="276"/>
      <c r="I125" s="276"/>
      <c r="J125" s="139" t="s">
        <v>140</v>
      </c>
      <c r="K125" s="140">
        <v>1</v>
      </c>
      <c r="L125" s="277">
        <v>6500</v>
      </c>
      <c r="M125" s="277"/>
      <c r="N125" s="277">
        <f>ROUND(L125*K125,2)</f>
        <v>6500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>V125*K125</f>
        <v>0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6500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6500</v>
      </c>
      <c r="BL125" s="17" t="s">
        <v>87</v>
      </c>
      <c r="BM125" s="17" t="s">
        <v>157</v>
      </c>
    </row>
    <row r="126" spans="2:65" s="1" customFormat="1" ht="22.5" customHeight="1" x14ac:dyDescent="0.3">
      <c r="B126" s="136"/>
      <c r="C126" s="137">
        <v>8</v>
      </c>
      <c r="D126" s="137" t="s">
        <v>137</v>
      </c>
      <c r="E126" s="138" t="s">
        <v>158</v>
      </c>
      <c r="F126" s="276" t="s">
        <v>159</v>
      </c>
      <c r="G126" s="276"/>
      <c r="H126" s="276"/>
      <c r="I126" s="276"/>
      <c r="J126" s="139" t="s">
        <v>140</v>
      </c>
      <c r="K126" s="140">
        <v>1</v>
      </c>
      <c r="L126" s="277">
        <v>4000</v>
      </c>
      <c r="M126" s="277"/>
      <c r="N126" s="277">
        <f>ROUND(L126*K126,2)</f>
        <v>4000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87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4000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4000</v>
      </c>
      <c r="BL126" s="17" t="s">
        <v>87</v>
      </c>
      <c r="BM126" s="17" t="s">
        <v>160</v>
      </c>
    </row>
    <row r="127" spans="2:65" s="1" customFormat="1" ht="22.5" customHeight="1" x14ac:dyDescent="0.3">
      <c r="B127" s="136"/>
      <c r="C127" s="137">
        <v>9</v>
      </c>
      <c r="D127" s="137" t="s">
        <v>137</v>
      </c>
      <c r="E127" s="138" t="s">
        <v>162</v>
      </c>
      <c r="F127" s="276" t="s">
        <v>163</v>
      </c>
      <c r="G127" s="276"/>
      <c r="H127" s="276"/>
      <c r="I127" s="276"/>
      <c r="J127" s="139" t="s">
        <v>140</v>
      </c>
      <c r="K127" s="140">
        <v>1</v>
      </c>
      <c r="L127" s="277">
        <v>3000</v>
      </c>
      <c r="M127" s="277"/>
      <c r="N127" s="277">
        <f>ROUND(L127*K127,2)</f>
        <v>3000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</v>
      </c>
      <c r="W127" s="143">
        <f>V127*K127</f>
        <v>0</v>
      </c>
      <c r="X127" s="143">
        <v>0</v>
      </c>
      <c r="Y127" s="143">
        <f>X127*K127</f>
        <v>0</v>
      </c>
      <c r="Z127" s="143">
        <v>0</v>
      </c>
      <c r="AA127" s="144">
        <f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>IF(U127="základní",N127,0)</f>
        <v>3000</v>
      </c>
      <c r="BF127" s="145">
        <f>IF(U127="snížená",N127,0)</f>
        <v>0</v>
      </c>
      <c r="BG127" s="145">
        <f>IF(U127="zákl. přenesená",N127,0)</f>
        <v>0</v>
      </c>
      <c r="BH127" s="145">
        <f>IF(U127="sníž. přenesená",N127,0)</f>
        <v>0</v>
      </c>
      <c r="BI127" s="145">
        <f>IF(U127="nulová",N127,0)</f>
        <v>0</v>
      </c>
      <c r="BJ127" s="17" t="s">
        <v>16</v>
      </c>
      <c r="BK127" s="145">
        <f>ROUND(L127*K127,2)</f>
        <v>3000</v>
      </c>
      <c r="BL127" s="17" t="s">
        <v>87</v>
      </c>
      <c r="BM127" s="17" t="s">
        <v>164</v>
      </c>
    </row>
    <row r="128" spans="2:65" s="9" customFormat="1" ht="29.85" customHeight="1" x14ac:dyDescent="0.3">
      <c r="B128" s="125"/>
      <c r="C128" s="126"/>
      <c r="D128" s="135" t="s">
        <v>118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86">
        <f>BK128</f>
        <v>16400</v>
      </c>
      <c r="O128" s="287"/>
      <c r="P128" s="287"/>
      <c r="Q128" s="287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88</v>
      </c>
      <c r="AT128" s="133" t="s">
        <v>72</v>
      </c>
      <c r="AU128" s="133" t="s">
        <v>16</v>
      </c>
      <c r="AY128" s="132" t="s">
        <v>136</v>
      </c>
      <c r="BK128" s="134">
        <f>SUM(BK129:BK130)</f>
        <v>16400</v>
      </c>
    </row>
    <row r="129" spans="2:65" s="1" customFormat="1" ht="22.5" customHeight="1" x14ac:dyDescent="0.3">
      <c r="B129" s="136"/>
      <c r="C129" s="137">
        <v>10</v>
      </c>
      <c r="D129" s="137" t="s">
        <v>137</v>
      </c>
      <c r="E129" s="138" t="s">
        <v>165</v>
      </c>
      <c r="F129" s="276" t="s">
        <v>166</v>
      </c>
      <c r="G129" s="276"/>
      <c r="H129" s="276"/>
      <c r="I129" s="276"/>
      <c r="J129" s="139" t="s">
        <v>140</v>
      </c>
      <c r="K129" s="140">
        <v>1</v>
      </c>
      <c r="L129" s="277">
        <v>10000</v>
      </c>
      <c r="M129" s="277"/>
      <c r="N129" s="277">
        <f>ROUND(L129*K129,2)</f>
        <v>10000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10000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10000</v>
      </c>
      <c r="BL129" s="17" t="s">
        <v>87</v>
      </c>
      <c r="BM129" s="17" t="s">
        <v>167</v>
      </c>
    </row>
    <row r="130" spans="2:65" s="1" customFormat="1" ht="22.5" customHeight="1" x14ac:dyDescent="0.3">
      <c r="B130" s="136"/>
      <c r="C130" s="137">
        <v>11</v>
      </c>
      <c r="D130" s="137" t="s">
        <v>137</v>
      </c>
      <c r="E130" s="138" t="s">
        <v>169</v>
      </c>
      <c r="F130" s="276" t="s">
        <v>170</v>
      </c>
      <c r="G130" s="276"/>
      <c r="H130" s="276"/>
      <c r="I130" s="276"/>
      <c r="J130" s="139" t="s">
        <v>140</v>
      </c>
      <c r="K130" s="140">
        <v>1</v>
      </c>
      <c r="L130" s="277">
        <v>6400</v>
      </c>
      <c r="M130" s="277"/>
      <c r="N130" s="277">
        <f>ROUND(L130*K130,2)</f>
        <v>6400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87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6400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6400</v>
      </c>
      <c r="BL130" s="17" t="s">
        <v>87</v>
      </c>
      <c r="BM130" s="17" t="s">
        <v>171</v>
      </c>
    </row>
    <row r="131" spans="2:65" s="9" customFormat="1" ht="29.85" customHeight="1" x14ac:dyDescent="0.3">
      <c r="B131" s="125"/>
      <c r="C131" s="126"/>
      <c r="D131" s="135" t="s">
        <v>119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86">
        <f>BK131</f>
        <v>2100</v>
      </c>
      <c r="O131" s="287"/>
      <c r="P131" s="287"/>
      <c r="Q131" s="287"/>
      <c r="R131" s="128"/>
      <c r="T131" s="129"/>
      <c r="U131" s="126"/>
      <c r="V131" s="126"/>
      <c r="W131" s="130">
        <f>W132</f>
        <v>0</v>
      </c>
      <c r="X131" s="126"/>
      <c r="Y131" s="130">
        <f>Y132</f>
        <v>0</v>
      </c>
      <c r="Z131" s="126"/>
      <c r="AA131" s="131">
        <f>AA132</f>
        <v>0</v>
      </c>
      <c r="AR131" s="132" t="s">
        <v>88</v>
      </c>
      <c r="AT131" s="133" t="s">
        <v>72</v>
      </c>
      <c r="AU131" s="133" t="s">
        <v>16</v>
      </c>
      <c r="AY131" s="132" t="s">
        <v>136</v>
      </c>
      <c r="BK131" s="134">
        <f>BK132</f>
        <v>2100</v>
      </c>
    </row>
    <row r="132" spans="2:65" s="1" customFormat="1" ht="22.5" customHeight="1" x14ac:dyDescent="0.3">
      <c r="B132" s="136"/>
      <c r="C132" s="137">
        <v>12</v>
      </c>
      <c r="D132" s="137" t="s">
        <v>137</v>
      </c>
      <c r="E132" s="138" t="s">
        <v>172</v>
      </c>
      <c r="F132" s="276" t="s">
        <v>173</v>
      </c>
      <c r="G132" s="276"/>
      <c r="H132" s="276"/>
      <c r="I132" s="276"/>
      <c r="J132" s="139" t="s">
        <v>140</v>
      </c>
      <c r="K132" s="140">
        <v>1</v>
      </c>
      <c r="L132" s="277">
        <v>2100</v>
      </c>
      <c r="M132" s="277"/>
      <c r="N132" s="277">
        <f>ROUND(L132*K132,2)</f>
        <v>2100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>V132*K132</f>
        <v>0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87</v>
      </c>
      <c r="AT132" s="17" t="s">
        <v>137</v>
      </c>
      <c r="AU132" s="17" t="s">
        <v>81</v>
      </c>
      <c r="AY132" s="17" t="s">
        <v>136</v>
      </c>
      <c r="BE132" s="145">
        <f>IF(U132="základní",N132,0)</f>
        <v>2100</v>
      </c>
      <c r="BF132" s="145">
        <f>IF(U132="snížená",N132,0)</f>
        <v>0</v>
      </c>
      <c r="BG132" s="145">
        <f>IF(U132="zákl. přenesená",N132,0)</f>
        <v>0</v>
      </c>
      <c r="BH132" s="145">
        <f>IF(U132="sníž. přenesená",N132,0)</f>
        <v>0</v>
      </c>
      <c r="BI132" s="145">
        <f>IF(U132="nulová",N132,0)</f>
        <v>0</v>
      </c>
      <c r="BJ132" s="17" t="s">
        <v>16</v>
      </c>
      <c r="BK132" s="145">
        <f>ROUND(L132*K132,2)</f>
        <v>2100</v>
      </c>
      <c r="BL132" s="17" t="s">
        <v>87</v>
      </c>
      <c r="BM132" s="17" t="s">
        <v>174</v>
      </c>
    </row>
    <row r="133" spans="2:65" s="9" customFormat="1" ht="29.85" customHeight="1" x14ac:dyDescent="0.3">
      <c r="B133" s="125"/>
      <c r="C133" s="126"/>
      <c r="D133" s="135" t="s">
        <v>120</v>
      </c>
      <c r="E133" s="135"/>
      <c r="F133" s="135"/>
      <c r="G133" s="135"/>
      <c r="H133" s="135"/>
      <c r="I133" s="135"/>
      <c r="J133" s="135"/>
      <c r="K133" s="135"/>
      <c r="L133" s="135"/>
      <c r="M133" s="135"/>
      <c r="N133" s="286">
        <f>BK133</f>
        <v>4000</v>
      </c>
      <c r="O133" s="287"/>
      <c r="P133" s="287"/>
      <c r="Q133" s="287"/>
      <c r="R133" s="128"/>
      <c r="T133" s="129"/>
      <c r="U133" s="126"/>
      <c r="V133" s="126"/>
      <c r="W133" s="130">
        <f>SUM(W134:W135)</f>
        <v>0</v>
      </c>
      <c r="X133" s="126"/>
      <c r="Y133" s="130">
        <f>SUM(Y134:Y135)</f>
        <v>0</v>
      </c>
      <c r="Z133" s="126"/>
      <c r="AA133" s="131">
        <f>SUM(AA134:AA135)</f>
        <v>0</v>
      </c>
      <c r="AR133" s="132" t="s">
        <v>88</v>
      </c>
      <c r="AT133" s="133" t="s">
        <v>72</v>
      </c>
      <c r="AU133" s="133" t="s">
        <v>16</v>
      </c>
      <c r="AY133" s="132" t="s">
        <v>136</v>
      </c>
      <c r="BK133" s="134">
        <f>SUM(BK134:BK135)</f>
        <v>4000</v>
      </c>
    </row>
    <row r="134" spans="2:65" s="1" customFormat="1" ht="22.5" customHeight="1" x14ac:dyDescent="0.3">
      <c r="B134" s="136"/>
      <c r="C134" s="137">
        <v>13</v>
      </c>
      <c r="D134" s="137" t="s">
        <v>137</v>
      </c>
      <c r="E134" s="138" t="s">
        <v>176</v>
      </c>
      <c r="F134" s="276" t="s">
        <v>177</v>
      </c>
      <c r="G134" s="276"/>
      <c r="H134" s="276"/>
      <c r="I134" s="276"/>
      <c r="J134" s="139" t="s">
        <v>140</v>
      </c>
      <c r="K134" s="140">
        <v>1</v>
      </c>
      <c r="L134" s="277">
        <v>4000</v>
      </c>
      <c r="M134" s="277"/>
      <c r="N134" s="277">
        <f>ROUND(L134*K134,2)</f>
        <v>4000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0</v>
      </c>
      <c r="Y134" s="143">
        <f>X134*K134</f>
        <v>0</v>
      </c>
      <c r="Z134" s="143">
        <v>0</v>
      </c>
      <c r="AA134" s="144">
        <f>Z134*K134</f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>IF(U134="základní",N134,0)</f>
        <v>4000</v>
      </c>
      <c r="BF134" s="145">
        <f>IF(U134="snížená",N134,0)</f>
        <v>0</v>
      </c>
      <c r="BG134" s="145">
        <f>IF(U134="zákl. přenesená",N134,0)</f>
        <v>0</v>
      </c>
      <c r="BH134" s="145">
        <f>IF(U134="sníž. přenesená",N134,0)</f>
        <v>0</v>
      </c>
      <c r="BI134" s="145">
        <f>IF(U134="nulová",N134,0)</f>
        <v>0</v>
      </c>
      <c r="BJ134" s="17" t="s">
        <v>16</v>
      </c>
      <c r="BK134" s="145">
        <f>ROUND(L134*K134,2)</f>
        <v>4000</v>
      </c>
      <c r="BL134" s="17" t="s">
        <v>87</v>
      </c>
      <c r="BM134" s="17" t="s">
        <v>178</v>
      </c>
    </row>
    <row r="135" spans="2:65" s="1" customFormat="1" ht="22.5" customHeight="1" x14ac:dyDescent="0.3">
      <c r="B135" s="31"/>
      <c r="C135" s="32"/>
      <c r="D135" s="32"/>
      <c r="E135" s="32"/>
      <c r="F135" s="278" t="s">
        <v>179</v>
      </c>
      <c r="G135" s="279"/>
      <c r="H135" s="279"/>
      <c r="I135" s="279"/>
      <c r="J135" s="32"/>
      <c r="K135" s="32"/>
      <c r="L135" s="32"/>
      <c r="M135" s="32"/>
      <c r="N135" s="32"/>
      <c r="O135" s="32"/>
      <c r="P135" s="32"/>
      <c r="Q135" s="32"/>
      <c r="R135" s="33"/>
      <c r="T135" s="97"/>
      <c r="U135" s="52"/>
      <c r="V135" s="52"/>
      <c r="W135" s="52"/>
      <c r="X135" s="52"/>
      <c r="Y135" s="52"/>
      <c r="Z135" s="52"/>
      <c r="AA135" s="54"/>
      <c r="AT135" s="17" t="s">
        <v>180</v>
      </c>
      <c r="AU135" s="17" t="s">
        <v>81</v>
      </c>
    </row>
    <row r="136" spans="2:65" s="1" customFormat="1" ht="6.95" customHeight="1" x14ac:dyDescent="0.3">
      <c r="B136" s="55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7"/>
    </row>
  </sheetData>
  <mergeCells count="103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N129:Q129"/>
    <mergeCell ref="F130:I130"/>
    <mergeCell ref="L130:M130"/>
    <mergeCell ref="N130:Q130"/>
    <mergeCell ref="F123:I123"/>
    <mergeCell ref="L123:M123"/>
    <mergeCell ref="N123:Q123"/>
    <mergeCell ref="F125:I125"/>
    <mergeCell ref="L125:M125"/>
    <mergeCell ref="N125:Q125"/>
    <mergeCell ref="F126:I126"/>
    <mergeCell ref="L126:M126"/>
    <mergeCell ref="N126:Q126"/>
    <mergeCell ref="H1:K1"/>
    <mergeCell ref="S2:AC2"/>
    <mergeCell ref="F134:I134"/>
    <mergeCell ref="L134:M134"/>
    <mergeCell ref="N134:Q134"/>
    <mergeCell ref="F135:I135"/>
    <mergeCell ref="N115:Q115"/>
    <mergeCell ref="N116:Q116"/>
    <mergeCell ref="N117:Q117"/>
    <mergeCell ref="N124:Q124"/>
    <mergeCell ref="N128:Q128"/>
    <mergeCell ref="N131:Q131"/>
    <mergeCell ref="N133:Q133"/>
    <mergeCell ref="F132:I132"/>
    <mergeCell ref="L132:M132"/>
    <mergeCell ref="N132:Q132"/>
    <mergeCell ref="F127:I127"/>
    <mergeCell ref="L127:M127"/>
    <mergeCell ref="F122:I122"/>
    <mergeCell ref="L122:M122"/>
    <mergeCell ref="N122:Q122"/>
    <mergeCell ref="N127:Q127"/>
    <mergeCell ref="F129:I129"/>
    <mergeCell ref="L129:M129"/>
  </mergeCells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14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5"/>
  <sheetViews>
    <sheetView showGridLines="0" zoomScaleNormal="100" workbookViewId="0">
      <pane ySplit="1" topLeftCell="A145" activePane="bottomLeft" state="frozen"/>
      <selection activeCell="BG97" sqref="BG97"/>
      <selection pane="bottomLeft" activeCell="L165" sqref="L16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1.1640625" hidden="1" customWidth="1"/>
    <col min="64" max="65" width="9.33203125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83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181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395777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N95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395777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ROUND((SUM(BE95:BE96)+SUM(BE114:BE164)), 2)</f>
        <v>395777</v>
      </c>
      <c r="I32" s="290"/>
      <c r="J32" s="290"/>
      <c r="K32" s="32"/>
      <c r="L32" s="32"/>
      <c r="M32" s="301">
        <f>ROUND(ROUND((SUM(BE95:BE96)+SUM(BE114:BE164)), 2)*F32, 2)</f>
        <v>83113.17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ROUND((SUM(BF95:BF96)+SUM(BF114:BF164)), 2)</f>
        <v>0</v>
      </c>
      <c r="I33" s="290"/>
      <c r="J33" s="290"/>
      <c r="K33" s="32"/>
      <c r="L33" s="32"/>
      <c r="M33" s="301">
        <f>ROUND(ROUND((SUM(BF95:BF96)+SUM(BF114:BF164)),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ROUND((SUM(BG95:BG96)+SUM(BG114:BG164)),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ROUND((SUM(BH95:BH96)+SUM(BH114:BH164)),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ROUND((SUM(BI95:BI96)+SUM(BI114:BI164)),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478890.17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2 - Technologie SSZ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N114</f>
        <v>395777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61"/>
      <c r="D89" s="110" t="s">
        <v>373</v>
      </c>
      <c r="E89" s="161"/>
      <c r="F89" s="161"/>
      <c r="G89" s="161"/>
      <c r="H89" s="161"/>
      <c r="I89" s="161"/>
      <c r="J89" s="161"/>
      <c r="K89" s="161"/>
      <c r="L89" s="161"/>
      <c r="M89" s="161"/>
      <c r="N89" s="283">
        <f>N115</f>
        <v>8640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62"/>
      <c r="D90" s="114" t="s">
        <v>595</v>
      </c>
      <c r="E90" s="162"/>
      <c r="F90" s="162"/>
      <c r="G90" s="162"/>
      <c r="H90" s="162"/>
      <c r="I90" s="162"/>
      <c r="J90" s="162"/>
      <c r="K90" s="162"/>
      <c r="L90" s="162"/>
      <c r="M90" s="162"/>
      <c r="N90" s="295">
        <f>N116</f>
        <v>8640</v>
      </c>
      <c r="O90" s="296"/>
      <c r="P90" s="296"/>
      <c r="Q90" s="296"/>
      <c r="R90" s="115"/>
    </row>
    <row r="91" spans="2:47" s="6" customFormat="1" ht="24.95" customHeight="1" x14ac:dyDescent="0.3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3">
        <f>N120</f>
        <v>387137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N121</f>
        <v>56179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N145</f>
        <v>330958</v>
      </c>
      <c r="O93" s="296"/>
      <c r="P93" s="296"/>
      <c r="Q93" s="296"/>
      <c r="R93" s="115"/>
    </row>
    <row r="94" spans="2:47" s="1" customFormat="1" ht="21.75" customHeight="1" x14ac:dyDescent="0.3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 x14ac:dyDescent="0.3">
      <c r="B95" s="31"/>
      <c r="C95" s="107" t="s">
        <v>121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297">
        <v>0</v>
      </c>
      <c r="O95" s="298"/>
      <c r="P95" s="298"/>
      <c r="Q95" s="298"/>
      <c r="R95" s="33"/>
      <c r="T95" s="116"/>
      <c r="U95" s="117" t="s">
        <v>37</v>
      </c>
    </row>
    <row r="96" spans="2:47" s="1" customFormat="1" ht="18" customHeight="1" x14ac:dyDescent="0.3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18" s="1" customFormat="1" ht="29.25" customHeight="1" x14ac:dyDescent="0.3">
      <c r="B97" s="31"/>
      <c r="C97" s="98" t="s">
        <v>100</v>
      </c>
      <c r="D97" s="99"/>
      <c r="E97" s="99"/>
      <c r="F97" s="99"/>
      <c r="G97" s="99"/>
      <c r="H97" s="99"/>
      <c r="I97" s="99"/>
      <c r="J97" s="99"/>
      <c r="K97" s="99"/>
      <c r="L97" s="238">
        <f>ROUND(SUM(N88+N95),2)</f>
        <v>395777</v>
      </c>
      <c r="M97" s="238"/>
      <c r="N97" s="238"/>
      <c r="O97" s="238"/>
      <c r="P97" s="238"/>
      <c r="Q97" s="238"/>
      <c r="R97" s="33"/>
    </row>
    <row r="98" spans="2:18" s="1" customFormat="1" ht="6.95" customHeight="1" x14ac:dyDescent="0.3"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7"/>
    </row>
    <row r="102" spans="2:18" s="1" customFormat="1" ht="6.95" customHeight="1" x14ac:dyDescent="0.3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</row>
    <row r="103" spans="2:18" s="1" customFormat="1" ht="36.950000000000003" customHeight="1" x14ac:dyDescent="0.3">
      <c r="B103" s="31"/>
      <c r="C103" s="262" t="s">
        <v>122</v>
      </c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33"/>
    </row>
    <row r="104" spans="2:18" s="1" customFormat="1" ht="6.95" customHeight="1" x14ac:dyDescent="0.3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18" s="1" customFormat="1" ht="30" customHeight="1" x14ac:dyDescent="0.3">
      <c r="B105" s="31"/>
      <c r="C105" s="28" t="s">
        <v>17</v>
      </c>
      <c r="D105" s="32"/>
      <c r="E105" s="32"/>
      <c r="F105" s="288" t="str">
        <f>F6</f>
        <v>Světelné signalizační zařízení - Jílovská - Luční přechod, Psáry</v>
      </c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32"/>
      <c r="R105" s="33"/>
    </row>
    <row r="106" spans="2:18" s="1" customFormat="1" ht="36.950000000000003" customHeight="1" x14ac:dyDescent="0.3">
      <c r="B106" s="31"/>
      <c r="C106" s="65" t="s">
        <v>107</v>
      </c>
      <c r="D106" s="32"/>
      <c r="E106" s="32"/>
      <c r="F106" s="264" t="str">
        <f>F7</f>
        <v>2 - Technologie SSZ</v>
      </c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32"/>
      <c r="R106" s="33"/>
    </row>
    <row r="107" spans="2:18" s="1" customFormat="1" ht="6.9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18" s="1" customFormat="1" ht="18" customHeight="1" x14ac:dyDescent="0.3">
      <c r="B108" s="31"/>
      <c r="C108" s="28" t="s">
        <v>21</v>
      </c>
      <c r="D108" s="32"/>
      <c r="E108" s="32"/>
      <c r="F108" s="26" t="str">
        <f>F9</f>
        <v xml:space="preserve"> </v>
      </c>
      <c r="G108" s="32"/>
      <c r="H108" s="32"/>
      <c r="I108" s="32"/>
      <c r="J108" s="32"/>
      <c r="K108" s="28" t="s">
        <v>23</v>
      </c>
      <c r="L108" s="32"/>
      <c r="M108" s="267">
        <f>IF(O9="","",O9)</f>
        <v>43066</v>
      </c>
      <c r="N108" s="267"/>
      <c r="O108" s="267"/>
      <c r="P108" s="267"/>
      <c r="Q108" s="32"/>
      <c r="R108" s="33"/>
    </row>
    <row r="109" spans="2:18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18" s="1" customFormat="1" ht="15" x14ac:dyDescent="0.3">
      <c r="B110" s="31"/>
      <c r="C110" s="28" t="s">
        <v>26</v>
      </c>
      <c r="D110" s="32"/>
      <c r="E110" s="32"/>
      <c r="F110" s="26" t="str">
        <f>E12</f>
        <v>Obec Psáry</v>
      </c>
      <c r="G110" s="32"/>
      <c r="H110" s="32"/>
      <c r="I110" s="32"/>
      <c r="J110" s="32"/>
      <c r="K110" s="28" t="s">
        <v>30</v>
      </c>
      <c r="L110" s="32"/>
      <c r="M110" s="266" t="str">
        <f>E18</f>
        <v>Swarco Traffic CZ s.r.o.</v>
      </c>
      <c r="N110" s="266"/>
      <c r="O110" s="266"/>
      <c r="P110" s="266"/>
      <c r="Q110" s="266"/>
      <c r="R110" s="33"/>
    </row>
    <row r="111" spans="2:18" s="1" customFormat="1" ht="14.45" customHeight="1" x14ac:dyDescent="0.3">
      <c r="B111" s="31"/>
      <c r="C111" s="28" t="s">
        <v>29</v>
      </c>
      <c r="D111" s="32"/>
      <c r="E111" s="32"/>
      <c r="F111" s="26" t="str">
        <f>IF(E15="","",E15)</f>
        <v xml:space="preserve"> </v>
      </c>
      <c r="G111" s="32"/>
      <c r="H111" s="32"/>
      <c r="I111" s="32"/>
      <c r="J111" s="32"/>
      <c r="K111" s="28" t="s">
        <v>32</v>
      </c>
      <c r="L111" s="32"/>
      <c r="M111" s="266" t="str">
        <f>E21</f>
        <v xml:space="preserve"> </v>
      </c>
      <c r="N111" s="266"/>
      <c r="O111" s="266"/>
      <c r="P111" s="266"/>
      <c r="Q111" s="266"/>
      <c r="R111" s="33"/>
    </row>
    <row r="112" spans="2:18" s="1" customFormat="1" ht="10.3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8" customFormat="1" ht="29.25" customHeight="1" x14ac:dyDescent="0.3">
      <c r="B113" s="118"/>
      <c r="C113" s="119" t="s">
        <v>123</v>
      </c>
      <c r="D113" s="120" t="s">
        <v>124</v>
      </c>
      <c r="E113" s="120" t="s">
        <v>55</v>
      </c>
      <c r="F113" s="291" t="s">
        <v>125</v>
      </c>
      <c r="G113" s="291"/>
      <c r="H113" s="291"/>
      <c r="I113" s="291"/>
      <c r="J113" s="120" t="s">
        <v>126</v>
      </c>
      <c r="K113" s="120" t="s">
        <v>127</v>
      </c>
      <c r="L113" s="292" t="s">
        <v>128</v>
      </c>
      <c r="M113" s="292"/>
      <c r="N113" s="291" t="s">
        <v>112</v>
      </c>
      <c r="O113" s="291"/>
      <c r="P113" s="291"/>
      <c r="Q113" s="293"/>
      <c r="R113" s="121"/>
      <c r="T113" s="71" t="s">
        <v>129</v>
      </c>
      <c r="U113" s="72" t="s">
        <v>37</v>
      </c>
      <c r="V113" s="72" t="s">
        <v>130</v>
      </c>
      <c r="W113" s="72" t="s">
        <v>131</v>
      </c>
      <c r="X113" s="72" t="s">
        <v>132</v>
      </c>
      <c r="Y113" s="72" t="s">
        <v>133</v>
      </c>
      <c r="Z113" s="72" t="s">
        <v>134</v>
      </c>
      <c r="AA113" s="73" t="s">
        <v>135</v>
      </c>
    </row>
    <row r="114" spans="2:65" s="1" customFormat="1" ht="29.25" customHeight="1" x14ac:dyDescent="0.35">
      <c r="B114" s="31"/>
      <c r="C114" s="75" t="s">
        <v>109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280">
        <f>BK114</f>
        <v>395777</v>
      </c>
      <c r="O114" s="281"/>
      <c r="P114" s="281"/>
      <c r="Q114" s="281"/>
      <c r="R114" s="33"/>
      <c r="T114" s="74"/>
      <c r="U114" s="47"/>
      <c r="V114" s="47"/>
      <c r="W114" s="122">
        <f>W120</f>
        <v>-36</v>
      </c>
      <c r="X114" s="47"/>
      <c r="Y114" s="122">
        <f>Y120</f>
        <v>-35.946330000000003</v>
      </c>
      <c r="Z114" s="47"/>
      <c r="AA114" s="123">
        <f>AA120</f>
        <v>-36</v>
      </c>
      <c r="AT114" s="17" t="s">
        <v>72</v>
      </c>
      <c r="AU114" s="17" t="s">
        <v>114</v>
      </c>
      <c r="BK114" s="124">
        <f>BK120+BK115</f>
        <v>395777</v>
      </c>
    </row>
    <row r="115" spans="2:65" s="163" customFormat="1" ht="37.35" customHeight="1" x14ac:dyDescent="0.35">
      <c r="B115" s="164"/>
      <c r="C115" s="165"/>
      <c r="D115" s="166" t="s">
        <v>373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312">
        <f>BK115</f>
        <v>8640</v>
      </c>
      <c r="O115" s="313"/>
      <c r="P115" s="313"/>
      <c r="Q115" s="313"/>
      <c r="R115" s="167"/>
      <c r="T115" s="168"/>
      <c r="U115" s="165"/>
      <c r="V115" s="165"/>
      <c r="W115" s="169">
        <f>W116</f>
        <v>0</v>
      </c>
      <c r="X115" s="165"/>
      <c r="Y115" s="169">
        <f>Y116</f>
        <v>4.0000000000000002E-4</v>
      </c>
      <c r="Z115" s="165"/>
      <c r="AA115" s="170">
        <f>AA116</f>
        <v>0</v>
      </c>
      <c r="AR115" s="171" t="s">
        <v>81</v>
      </c>
      <c r="AT115" s="172" t="s">
        <v>72</v>
      </c>
      <c r="AU115" s="172" t="s">
        <v>73</v>
      </c>
      <c r="AY115" s="171" t="s">
        <v>136</v>
      </c>
      <c r="BK115" s="173">
        <f>BK116</f>
        <v>8640</v>
      </c>
    </row>
    <row r="116" spans="2:65" s="163" customFormat="1" ht="19.899999999999999" customHeight="1" x14ac:dyDescent="0.3">
      <c r="B116" s="164"/>
      <c r="C116" s="165"/>
      <c r="D116" s="174" t="s">
        <v>595</v>
      </c>
      <c r="E116" s="174"/>
      <c r="F116" s="174"/>
      <c r="G116" s="174"/>
      <c r="H116" s="174"/>
      <c r="I116" s="174"/>
      <c r="J116" s="174"/>
      <c r="K116" s="174"/>
      <c r="L116" s="174"/>
      <c r="M116" s="174"/>
      <c r="N116" s="314">
        <f>BK116</f>
        <v>8640</v>
      </c>
      <c r="O116" s="315"/>
      <c r="P116" s="315"/>
      <c r="Q116" s="315"/>
      <c r="R116" s="167"/>
      <c r="T116" s="168"/>
      <c r="U116" s="165"/>
      <c r="V116" s="165"/>
      <c r="W116" s="169">
        <f>W119</f>
        <v>0</v>
      </c>
      <c r="X116" s="165"/>
      <c r="Y116" s="169">
        <f>Y119</f>
        <v>4.0000000000000002E-4</v>
      </c>
      <c r="Z116" s="165"/>
      <c r="AA116" s="170">
        <f>AA119</f>
        <v>0</v>
      </c>
      <c r="AR116" s="171" t="s">
        <v>81</v>
      </c>
      <c r="AT116" s="172" t="s">
        <v>72</v>
      </c>
      <c r="AU116" s="172" t="s">
        <v>16</v>
      </c>
      <c r="AY116" s="171" t="s">
        <v>136</v>
      </c>
      <c r="BK116" s="173">
        <f>SUM(BK117:BK119)</f>
        <v>8640</v>
      </c>
    </row>
    <row r="117" spans="2:65" s="175" customFormat="1" ht="22.5" customHeight="1" x14ac:dyDescent="0.3">
      <c r="B117" s="176"/>
      <c r="C117" s="177">
        <v>1</v>
      </c>
      <c r="D117" s="177" t="s">
        <v>185</v>
      </c>
      <c r="E117" s="178" t="s">
        <v>596</v>
      </c>
      <c r="F117" s="310" t="s">
        <v>597</v>
      </c>
      <c r="G117" s="310"/>
      <c r="H117" s="310"/>
      <c r="I117" s="310"/>
      <c r="J117" s="179" t="s">
        <v>194</v>
      </c>
      <c r="K117" s="180">
        <v>1</v>
      </c>
      <c r="L117" s="307">
        <v>180</v>
      </c>
      <c r="M117" s="307"/>
      <c r="N117" s="307">
        <f>ROUND(L117*K117,2)</f>
        <v>180</v>
      </c>
      <c r="O117" s="311"/>
      <c r="P117" s="311"/>
      <c r="Q117" s="311"/>
      <c r="R117" s="181"/>
      <c r="T117" s="182" t="s">
        <v>5</v>
      </c>
      <c r="U117" s="183" t="s">
        <v>38</v>
      </c>
      <c r="V117" s="184">
        <v>0</v>
      </c>
      <c r="W117" s="184">
        <f>V117*K117</f>
        <v>0</v>
      </c>
      <c r="X117" s="184">
        <v>4.0000000000000002E-4</v>
      </c>
      <c r="Y117" s="184">
        <f>X117*K117</f>
        <v>4.0000000000000002E-4</v>
      </c>
      <c r="Z117" s="184">
        <v>0</v>
      </c>
      <c r="AA117" s="185">
        <f>Z117*K117</f>
        <v>0</v>
      </c>
      <c r="AR117" s="186" t="s">
        <v>207</v>
      </c>
      <c r="AT117" s="186" t="s">
        <v>185</v>
      </c>
      <c r="AU117" s="186" t="s">
        <v>81</v>
      </c>
      <c r="AY117" s="186" t="s">
        <v>136</v>
      </c>
      <c r="BE117" s="187">
        <f>IF(U117="základní",N117,0)</f>
        <v>180</v>
      </c>
      <c r="BF117" s="187">
        <f>IF(U117="snížená",N117,0)</f>
        <v>0</v>
      </c>
      <c r="BG117" s="187">
        <f>IF(U117="zákl. přenesená",N117,0)</f>
        <v>0</v>
      </c>
      <c r="BH117" s="187">
        <f>IF(U117="sníž. přenesená",N117,0)</f>
        <v>0</v>
      </c>
      <c r="BI117" s="187">
        <f>IF(U117="nulová",N117,0)</f>
        <v>0</v>
      </c>
      <c r="BJ117" s="186" t="s">
        <v>16</v>
      </c>
      <c r="BK117" s="187">
        <f>ROUND(L117*K117,2)</f>
        <v>180</v>
      </c>
      <c r="BL117" s="186" t="s">
        <v>160</v>
      </c>
      <c r="BM117" s="186" t="s">
        <v>598</v>
      </c>
    </row>
    <row r="118" spans="2:65" s="175" customFormat="1" ht="22.5" customHeight="1" x14ac:dyDescent="0.3">
      <c r="B118" s="176"/>
      <c r="C118" s="177">
        <v>2</v>
      </c>
      <c r="D118" s="177" t="s">
        <v>185</v>
      </c>
      <c r="E118" s="178" t="s">
        <v>602</v>
      </c>
      <c r="F118" s="310" t="s">
        <v>603</v>
      </c>
      <c r="G118" s="310"/>
      <c r="H118" s="310"/>
      <c r="I118" s="310"/>
      <c r="J118" s="179" t="s">
        <v>186</v>
      </c>
      <c r="K118" s="180">
        <v>3</v>
      </c>
      <c r="L118" s="307">
        <v>120</v>
      </c>
      <c r="M118" s="307"/>
      <c r="N118" s="307">
        <f>ROUND(L118*K118,2)</f>
        <v>360</v>
      </c>
      <c r="O118" s="311"/>
      <c r="P118" s="311"/>
      <c r="Q118" s="311"/>
      <c r="R118" s="181"/>
      <c r="T118" s="182" t="s">
        <v>5</v>
      </c>
      <c r="U118" s="183" t="s">
        <v>38</v>
      </c>
      <c r="V118" s="184">
        <v>-1</v>
      </c>
      <c r="W118" s="184">
        <f>V118*K118</f>
        <v>-3</v>
      </c>
      <c r="X118" s="184">
        <v>-0.99960000000000004</v>
      </c>
      <c r="Y118" s="184">
        <f>X118*K118</f>
        <v>-2.9988000000000001</v>
      </c>
      <c r="Z118" s="184">
        <v>-1</v>
      </c>
      <c r="AA118" s="185">
        <f>Z118*K118</f>
        <v>-3</v>
      </c>
      <c r="AR118" s="186" t="s">
        <v>206</v>
      </c>
      <c r="AT118" s="186" t="s">
        <v>185</v>
      </c>
      <c r="AU118" s="186" t="s">
        <v>16</v>
      </c>
      <c r="AY118" s="186" t="s">
        <v>136</v>
      </c>
      <c r="BE118" s="187">
        <f>IF(U118="základní",N118,0)</f>
        <v>360</v>
      </c>
      <c r="BF118" s="187">
        <f>IF(U118="snížená",N118,0)</f>
        <v>0</v>
      </c>
      <c r="BG118" s="187">
        <f>IF(U118="zákl. přenesená",N118,0)</f>
        <v>0</v>
      </c>
      <c r="BH118" s="187">
        <f>IF(U118="sníž. přenesená",N118,0)</f>
        <v>0</v>
      </c>
      <c r="BI118" s="187">
        <f>IF(U118="nulová",N118,0)</f>
        <v>0</v>
      </c>
      <c r="BJ118" s="186" t="s">
        <v>153</v>
      </c>
      <c r="BK118" s="187">
        <f>ROUND(L118*K118,2)</f>
        <v>360</v>
      </c>
      <c r="BL118" s="186" t="s">
        <v>11</v>
      </c>
      <c r="BM118" s="186" t="s">
        <v>599</v>
      </c>
    </row>
    <row r="119" spans="2:65" s="175" customFormat="1" ht="22.5" customHeight="1" x14ac:dyDescent="0.3">
      <c r="B119" s="176"/>
      <c r="C119" s="177">
        <v>3</v>
      </c>
      <c r="D119" s="177" t="s">
        <v>185</v>
      </c>
      <c r="E119" s="178" t="s">
        <v>600</v>
      </c>
      <c r="F119" s="310" t="s">
        <v>601</v>
      </c>
      <c r="G119" s="310"/>
      <c r="H119" s="310"/>
      <c r="I119" s="310"/>
      <c r="J119" s="179" t="s">
        <v>194</v>
      </c>
      <c r="K119" s="180">
        <v>1</v>
      </c>
      <c r="L119" s="307">
        <v>8100</v>
      </c>
      <c r="M119" s="307"/>
      <c r="N119" s="307">
        <f>ROUND(L119*K119,2)</f>
        <v>8100</v>
      </c>
      <c r="O119" s="311"/>
      <c r="P119" s="311"/>
      <c r="Q119" s="311"/>
      <c r="R119" s="181"/>
      <c r="T119" s="182" t="s">
        <v>5</v>
      </c>
      <c r="U119" s="183" t="s">
        <v>38</v>
      </c>
      <c r="V119" s="184">
        <v>0</v>
      </c>
      <c r="W119" s="184">
        <f>V119*K119</f>
        <v>0</v>
      </c>
      <c r="X119" s="184">
        <v>4.0000000000000002E-4</v>
      </c>
      <c r="Y119" s="184">
        <f>X119*K119</f>
        <v>4.0000000000000002E-4</v>
      </c>
      <c r="Z119" s="184">
        <v>0</v>
      </c>
      <c r="AA119" s="185">
        <f>Z119*K119</f>
        <v>0</v>
      </c>
      <c r="AR119" s="186" t="s">
        <v>207</v>
      </c>
      <c r="AT119" s="186" t="s">
        <v>185</v>
      </c>
      <c r="AU119" s="186" t="s">
        <v>81</v>
      </c>
      <c r="AY119" s="186" t="s">
        <v>136</v>
      </c>
      <c r="BE119" s="187">
        <f>IF(U119="základní",N119,0)</f>
        <v>8100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8100</v>
      </c>
      <c r="BL119" s="186" t="s">
        <v>160</v>
      </c>
      <c r="BM119" s="186" t="s">
        <v>598</v>
      </c>
    </row>
    <row r="120" spans="2:65" s="9" customFormat="1" ht="37.35" customHeight="1" x14ac:dyDescent="0.35">
      <c r="B120" s="125"/>
      <c r="C120" s="126"/>
      <c r="D120" s="127" t="s">
        <v>182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82">
        <f>BK120</f>
        <v>387137</v>
      </c>
      <c r="O120" s="283"/>
      <c r="P120" s="283"/>
      <c r="Q120" s="283"/>
      <c r="R120" s="128"/>
      <c r="T120" s="129"/>
      <c r="U120" s="126"/>
      <c r="V120" s="126"/>
      <c r="W120" s="130">
        <f>W121+W145</f>
        <v>-36</v>
      </c>
      <c r="X120" s="126"/>
      <c r="Y120" s="130">
        <f>Y121+Y145</f>
        <v>-35.946330000000003</v>
      </c>
      <c r="Z120" s="126"/>
      <c r="AA120" s="131">
        <f>AA121+AA145</f>
        <v>-36</v>
      </c>
      <c r="AR120" s="132" t="s">
        <v>84</v>
      </c>
      <c r="AT120" s="133" t="s">
        <v>72</v>
      </c>
      <c r="AU120" s="133" t="s">
        <v>73</v>
      </c>
      <c r="AY120" s="132" t="s">
        <v>136</v>
      </c>
      <c r="BK120" s="134">
        <f>BK121+BK145</f>
        <v>387137</v>
      </c>
    </row>
    <row r="121" spans="2:65" s="9" customFormat="1" ht="19.899999999999999" customHeight="1" x14ac:dyDescent="0.3">
      <c r="B121" s="125"/>
      <c r="C121" s="126"/>
      <c r="D121" s="135" t="s">
        <v>183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84">
        <f>BK121</f>
        <v>56179</v>
      </c>
      <c r="O121" s="285"/>
      <c r="P121" s="285"/>
      <c r="Q121" s="285"/>
      <c r="R121" s="128"/>
      <c r="T121" s="129"/>
      <c r="U121" s="126"/>
      <c r="V121" s="126"/>
      <c r="W121" s="130">
        <f>SUM(W122:W144)</f>
        <v>-36</v>
      </c>
      <c r="X121" s="126"/>
      <c r="Y121" s="130">
        <f>SUM(Y122:Y144)</f>
        <v>-35.965420000000002</v>
      </c>
      <c r="Z121" s="126"/>
      <c r="AA121" s="131">
        <f>SUM(AA122:AA144)</f>
        <v>-36</v>
      </c>
      <c r="AR121" s="132" t="s">
        <v>84</v>
      </c>
      <c r="AT121" s="133" t="s">
        <v>72</v>
      </c>
      <c r="AU121" s="133" t="s">
        <v>16</v>
      </c>
      <c r="AY121" s="132" t="s">
        <v>136</v>
      </c>
      <c r="BK121" s="134">
        <f>SUM(BK122:BK144)</f>
        <v>56179</v>
      </c>
    </row>
    <row r="122" spans="2:65" s="1" customFormat="1" ht="22.5" customHeight="1" x14ac:dyDescent="0.3">
      <c r="B122" s="136"/>
      <c r="C122" s="146">
        <v>4</v>
      </c>
      <c r="D122" s="146" t="s">
        <v>185</v>
      </c>
      <c r="E122" s="147" t="s">
        <v>189</v>
      </c>
      <c r="F122" s="305" t="s">
        <v>190</v>
      </c>
      <c r="G122" s="305"/>
      <c r="H122" s="305"/>
      <c r="I122" s="305"/>
      <c r="J122" s="148" t="s">
        <v>186</v>
      </c>
      <c r="K122" s="149">
        <v>50</v>
      </c>
      <c r="L122" s="306">
        <v>24</v>
      </c>
      <c r="M122" s="306"/>
      <c r="N122" s="306">
        <f>ROUND(L122*K122,2)</f>
        <v>1200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</v>
      </c>
      <c r="W122" s="143">
        <f>V122*K122</f>
        <v>0</v>
      </c>
      <c r="X122" s="143">
        <v>1.7000000000000001E-4</v>
      </c>
      <c r="Y122" s="143">
        <f>X122*K122</f>
        <v>8.5000000000000006E-3</v>
      </c>
      <c r="Z122" s="143">
        <v>0</v>
      </c>
      <c r="AA122" s="144">
        <f>Z122*K122</f>
        <v>0</v>
      </c>
      <c r="AR122" s="17" t="s">
        <v>187</v>
      </c>
      <c r="AT122" s="17" t="s">
        <v>185</v>
      </c>
      <c r="AU122" s="17" t="s">
        <v>81</v>
      </c>
      <c r="AY122" s="17" t="s">
        <v>136</v>
      </c>
      <c r="BE122" s="145">
        <f>IF(U122="základní",N122,0)</f>
        <v>1200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1200</v>
      </c>
      <c r="BL122" s="17" t="s">
        <v>188</v>
      </c>
      <c r="BM122" s="17" t="s">
        <v>87</v>
      </c>
    </row>
    <row r="123" spans="2:65" s="1" customFormat="1" ht="22.5" customHeight="1" x14ac:dyDescent="0.3">
      <c r="B123" s="31"/>
      <c r="C123" s="32"/>
      <c r="D123" s="32"/>
      <c r="E123" s="32"/>
      <c r="F123" s="278" t="s">
        <v>191</v>
      </c>
      <c r="G123" s="279"/>
      <c r="H123" s="279"/>
      <c r="I123" s="279"/>
      <c r="J123" s="32"/>
      <c r="K123" s="32"/>
      <c r="L123" s="232"/>
      <c r="M123" s="2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1" customFormat="1" ht="22.5" customHeight="1" x14ac:dyDescent="0.3">
      <c r="B124" s="136"/>
      <c r="C124" s="146" t="s">
        <v>88</v>
      </c>
      <c r="D124" s="146" t="s">
        <v>185</v>
      </c>
      <c r="E124" s="147" t="s">
        <v>192</v>
      </c>
      <c r="F124" s="305" t="s">
        <v>193</v>
      </c>
      <c r="G124" s="305"/>
      <c r="H124" s="305"/>
      <c r="I124" s="305"/>
      <c r="J124" s="148" t="s">
        <v>194</v>
      </c>
      <c r="K124" s="149">
        <v>2</v>
      </c>
      <c r="L124" s="306">
        <v>550</v>
      </c>
      <c r="M124" s="306"/>
      <c r="N124" s="306">
        <f t="shared" ref="N124:N134" si="0">ROUND(L124*K124,2)</f>
        <v>1100</v>
      </c>
      <c r="O124" s="277"/>
      <c r="P124" s="277"/>
      <c r="Q124" s="277"/>
      <c r="R124" s="141"/>
      <c r="T124" s="142" t="s">
        <v>5</v>
      </c>
      <c r="U124" s="40" t="s">
        <v>38</v>
      </c>
      <c r="V124" s="143">
        <v>0</v>
      </c>
      <c r="W124" s="143">
        <f t="shared" ref="W124:W134" si="1">V124*K124</f>
        <v>0</v>
      </c>
      <c r="X124" s="143">
        <v>0</v>
      </c>
      <c r="Y124" s="143">
        <f t="shared" ref="Y124:Y134" si="2">X124*K124</f>
        <v>0</v>
      </c>
      <c r="Z124" s="143">
        <v>0</v>
      </c>
      <c r="AA124" s="144">
        <f t="shared" ref="AA124:AA134" si="3">Z124*K124</f>
        <v>0</v>
      </c>
      <c r="AR124" s="17" t="s">
        <v>187</v>
      </c>
      <c r="AT124" s="17" t="s">
        <v>185</v>
      </c>
      <c r="AU124" s="17" t="s">
        <v>81</v>
      </c>
      <c r="AY124" s="17" t="s">
        <v>136</v>
      </c>
      <c r="BE124" s="145">
        <f t="shared" ref="BE124:BE134" si="4">IF(U124="základní",N124,0)</f>
        <v>1100</v>
      </c>
      <c r="BF124" s="145">
        <f t="shared" ref="BF124:BF134" si="5">IF(U124="snížená",N124,0)</f>
        <v>0</v>
      </c>
      <c r="BG124" s="145">
        <f t="shared" ref="BG124:BG134" si="6">IF(U124="zákl. přenesená",N124,0)</f>
        <v>0</v>
      </c>
      <c r="BH124" s="145">
        <f t="shared" ref="BH124:BH134" si="7">IF(U124="sníž. přenesená",N124,0)</f>
        <v>0</v>
      </c>
      <c r="BI124" s="145">
        <f t="shared" ref="BI124:BI134" si="8">IF(U124="nulová",N124,0)</f>
        <v>0</v>
      </c>
      <c r="BJ124" s="17" t="s">
        <v>16</v>
      </c>
      <c r="BK124" s="145">
        <f t="shared" ref="BK124:BK134" si="9">ROUND(L124*K124,2)</f>
        <v>1100</v>
      </c>
      <c r="BL124" s="17" t="s">
        <v>188</v>
      </c>
      <c r="BM124" s="17" t="s">
        <v>147</v>
      </c>
    </row>
    <row r="125" spans="2:65" s="1" customFormat="1" ht="22.5" customHeight="1" x14ac:dyDescent="0.3">
      <c r="B125" s="136"/>
      <c r="C125" s="146">
        <v>6</v>
      </c>
      <c r="D125" s="146" t="s">
        <v>185</v>
      </c>
      <c r="E125" s="147" t="s">
        <v>195</v>
      </c>
      <c r="F125" s="305" t="s">
        <v>196</v>
      </c>
      <c r="G125" s="305"/>
      <c r="H125" s="305"/>
      <c r="I125" s="305"/>
      <c r="J125" s="148" t="s">
        <v>194</v>
      </c>
      <c r="K125" s="149">
        <v>12</v>
      </c>
      <c r="L125" s="306">
        <v>4</v>
      </c>
      <c r="M125" s="306"/>
      <c r="N125" s="306">
        <f t="shared" si="0"/>
        <v>48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0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187</v>
      </c>
      <c r="AT125" s="17" t="s">
        <v>185</v>
      </c>
      <c r="AU125" s="17" t="s">
        <v>81</v>
      </c>
      <c r="AY125" s="17" t="s">
        <v>136</v>
      </c>
      <c r="BE125" s="145">
        <f t="shared" si="4"/>
        <v>48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48</v>
      </c>
      <c r="BL125" s="17" t="s">
        <v>188</v>
      </c>
      <c r="BM125" s="17" t="s">
        <v>157</v>
      </c>
    </row>
    <row r="126" spans="2:65" s="1" customFormat="1" ht="22.5" customHeight="1" x14ac:dyDescent="0.3">
      <c r="B126" s="136"/>
      <c r="C126" s="146">
        <v>7</v>
      </c>
      <c r="D126" s="146" t="s">
        <v>185</v>
      </c>
      <c r="E126" s="147" t="s">
        <v>197</v>
      </c>
      <c r="F126" s="305" t="s">
        <v>198</v>
      </c>
      <c r="G126" s="305"/>
      <c r="H126" s="305"/>
      <c r="I126" s="305"/>
      <c r="J126" s="148" t="s">
        <v>194</v>
      </c>
      <c r="K126" s="149">
        <v>1</v>
      </c>
      <c r="L126" s="306">
        <v>145</v>
      </c>
      <c r="M126" s="306"/>
      <c r="N126" s="306">
        <f t="shared" si="0"/>
        <v>145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0</v>
      </c>
      <c r="Y126" s="143">
        <f t="shared" si="2"/>
        <v>0</v>
      </c>
      <c r="Z126" s="143">
        <v>0</v>
      </c>
      <c r="AA126" s="144">
        <f t="shared" si="3"/>
        <v>0</v>
      </c>
      <c r="AR126" s="17" t="s">
        <v>187</v>
      </c>
      <c r="AT126" s="17" t="s">
        <v>185</v>
      </c>
      <c r="AU126" s="17" t="s">
        <v>81</v>
      </c>
      <c r="AY126" s="17" t="s">
        <v>136</v>
      </c>
      <c r="BE126" s="145">
        <f t="shared" si="4"/>
        <v>145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145</v>
      </c>
      <c r="BL126" s="17" t="s">
        <v>188</v>
      </c>
      <c r="BM126" s="17" t="s">
        <v>160</v>
      </c>
    </row>
    <row r="127" spans="2:65" s="1" customFormat="1" ht="22.5" customHeight="1" x14ac:dyDescent="0.3">
      <c r="B127" s="136"/>
      <c r="C127" s="146">
        <v>8</v>
      </c>
      <c r="D127" s="146" t="s">
        <v>185</v>
      </c>
      <c r="E127" s="147" t="s">
        <v>200</v>
      </c>
      <c r="F127" s="305" t="s">
        <v>589</v>
      </c>
      <c r="G127" s="305"/>
      <c r="H127" s="305"/>
      <c r="I127" s="305"/>
      <c r="J127" s="148" t="s">
        <v>194</v>
      </c>
      <c r="K127" s="149">
        <v>1</v>
      </c>
      <c r="L127" s="306">
        <v>21000</v>
      </c>
      <c r="M127" s="306"/>
      <c r="N127" s="306">
        <f t="shared" si="0"/>
        <v>21000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</v>
      </c>
      <c r="W127" s="143">
        <f t="shared" si="1"/>
        <v>0</v>
      </c>
      <c r="X127" s="143">
        <v>0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187</v>
      </c>
      <c r="AT127" s="17" t="s">
        <v>185</v>
      </c>
      <c r="AU127" s="17" t="s">
        <v>81</v>
      </c>
      <c r="AY127" s="17" t="s">
        <v>136</v>
      </c>
      <c r="BE127" s="145">
        <f t="shared" si="4"/>
        <v>21000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21000</v>
      </c>
      <c r="BL127" s="17" t="s">
        <v>188</v>
      </c>
      <c r="BM127" s="17" t="s">
        <v>167</v>
      </c>
    </row>
    <row r="128" spans="2:65" s="1" customFormat="1" ht="22.5" customHeight="1" x14ac:dyDescent="0.3">
      <c r="B128" s="136"/>
      <c r="C128" s="146">
        <v>9</v>
      </c>
      <c r="D128" s="146" t="s">
        <v>185</v>
      </c>
      <c r="E128" s="147" t="s">
        <v>201</v>
      </c>
      <c r="F128" s="305" t="s">
        <v>588</v>
      </c>
      <c r="G128" s="305"/>
      <c r="H128" s="305"/>
      <c r="I128" s="305"/>
      <c r="J128" s="148" t="s">
        <v>194</v>
      </c>
      <c r="K128" s="149">
        <v>1</v>
      </c>
      <c r="L128" s="306">
        <v>22500</v>
      </c>
      <c r="M128" s="306"/>
      <c r="N128" s="306">
        <f t="shared" si="0"/>
        <v>22500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0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187</v>
      </c>
      <c r="AT128" s="17" t="s">
        <v>185</v>
      </c>
      <c r="AU128" s="17" t="s">
        <v>81</v>
      </c>
      <c r="AY128" s="17" t="s">
        <v>136</v>
      </c>
      <c r="BE128" s="145">
        <f t="shared" si="4"/>
        <v>22500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22500</v>
      </c>
      <c r="BL128" s="17" t="s">
        <v>188</v>
      </c>
      <c r="BM128" s="17" t="s">
        <v>171</v>
      </c>
    </row>
    <row r="129" spans="2:65" s="1" customFormat="1" ht="22.5" customHeight="1" x14ac:dyDescent="0.3">
      <c r="B129" s="136"/>
      <c r="C129" s="146">
        <v>10</v>
      </c>
      <c r="D129" s="146" t="s">
        <v>185</v>
      </c>
      <c r="E129" s="147" t="s">
        <v>211</v>
      </c>
      <c r="F129" s="305" t="s">
        <v>212</v>
      </c>
      <c r="G129" s="305"/>
      <c r="H129" s="305"/>
      <c r="I129" s="305"/>
      <c r="J129" s="148" t="s">
        <v>194</v>
      </c>
      <c r="K129" s="149">
        <v>2</v>
      </c>
      <c r="L129" s="306">
        <v>1300</v>
      </c>
      <c r="M129" s="306"/>
      <c r="N129" s="306">
        <f t="shared" si="0"/>
        <v>2600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187</v>
      </c>
      <c r="AT129" s="17" t="s">
        <v>185</v>
      </c>
      <c r="AU129" s="17" t="s">
        <v>81</v>
      </c>
      <c r="AY129" s="17" t="s">
        <v>136</v>
      </c>
      <c r="BE129" s="145">
        <f t="shared" si="4"/>
        <v>2600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2600</v>
      </c>
      <c r="BL129" s="17" t="s">
        <v>188</v>
      </c>
      <c r="BM129" s="17" t="s">
        <v>24</v>
      </c>
    </row>
    <row r="130" spans="2:65" s="1" customFormat="1" ht="22.5" customHeight="1" x14ac:dyDescent="0.3">
      <c r="B130" s="136"/>
      <c r="C130" s="188">
        <v>11</v>
      </c>
      <c r="D130" s="188" t="s">
        <v>185</v>
      </c>
      <c r="E130" s="189" t="s">
        <v>213</v>
      </c>
      <c r="F130" s="308" t="s">
        <v>606</v>
      </c>
      <c r="G130" s="308"/>
      <c r="H130" s="308"/>
      <c r="I130" s="308"/>
      <c r="J130" s="190" t="s">
        <v>186</v>
      </c>
      <c r="K130" s="191">
        <v>36</v>
      </c>
      <c r="L130" s="306">
        <v>32</v>
      </c>
      <c r="M130" s="306"/>
      <c r="N130" s="309">
        <f t="shared" si="0"/>
        <v>1152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-1</v>
      </c>
      <c r="W130" s="143">
        <f t="shared" ref="W130" si="10">V130*K130</f>
        <v>-36</v>
      </c>
      <c r="X130" s="143">
        <v>-1</v>
      </c>
      <c r="Y130" s="143">
        <f t="shared" ref="Y130" si="11">X130*K130</f>
        <v>-36</v>
      </c>
      <c r="Z130" s="143">
        <v>-1</v>
      </c>
      <c r="AA130" s="144">
        <f t="shared" ref="AA130" si="12">Z130*K130</f>
        <v>-36</v>
      </c>
      <c r="AR130" s="17" t="s">
        <v>604</v>
      </c>
      <c r="AT130" s="17" t="s">
        <v>185</v>
      </c>
      <c r="AU130" s="17" t="s">
        <v>16</v>
      </c>
      <c r="AY130" s="17" t="s">
        <v>136</v>
      </c>
      <c r="BE130" s="145">
        <f t="shared" ref="BE130" si="13">IF(U130="základní",N130,0)</f>
        <v>1152</v>
      </c>
      <c r="BF130" s="145">
        <f t="shared" ref="BF130" si="14">IF(U130="snížená",N130,0)</f>
        <v>0</v>
      </c>
      <c r="BG130" s="145">
        <f t="shared" ref="BG130" si="15">IF(U130="zákl. přenesená",N130,0)</f>
        <v>0</v>
      </c>
      <c r="BH130" s="145">
        <f t="shared" ref="BH130" si="16">IF(U130="sníž. přenesená",N130,0)</f>
        <v>0</v>
      </c>
      <c r="BI130" s="145">
        <f t="shared" ref="BI130" si="17">IF(U130="nulová",N130,0)</f>
        <v>0</v>
      </c>
      <c r="BJ130" s="17" t="s">
        <v>153</v>
      </c>
      <c r="BK130" s="145">
        <f t="shared" ref="BK130" si="18">ROUND(L130*K130,2)</f>
        <v>1152</v>
      </c>
      <c r="BL130" s="17" t="s">
        <v>255</v>
      </c>
      <c r="BM130" s="17" t="s">
        <v>605</v>
      </c>
    </row>
    <row r="131" spans="2:65" s="1" customFormat="1" ht="22.5" customHeight="1" x14ac:dyDescent="0.3">
      <c r="B131" s="136"/>
      <c r="C131" s="188">
        <v>12</v>
      </c>
      <c r="D131" s="188" t="s">
        <v>185</v>
      </c>
      <c r="E131" s="189" t="s">
        <v>607</v>
      </c>
      <c r="F131" s="308" t="s">
        <v>608</v>
      </c>
      <c r="G131" s="308"/>
      <c r="H131" s="308"/>
      <c r="I131" s="308"/>
      <c r="J131" s="190" t="s">
        <v>194</v>
      </c>
      <c r="K131" s="191">
        <v>50</v>
      </c>
      <c r="L131" s="306">
        <v>10</v>
      </c>
      <c r="M131" s="306"/>
      <c r="N131" s="309">
        <f t="shared" ref="N131" si="19">ROUND(L131*K131,2)</f>
        <v>500</v>
      </c>
      <c r="O131" s="277"/>
      <c r="P131" s="277"/>
      <c r="Q131" s="277"/>
      <c r="R131" s="141"/>
      <c r="T131" s="142"/>
      <c r="U131" s="40"/>
      <c r="V131" s="143"/>
      <c r="W131" s="143"/>
      <c r="X131" s="143"/>
      <c r="Y131" s="143"/>
      <c r="Z131" s="143"/>
      <c r="AA131" s="144"/>
      <c r="AR131" s="17"/>
      <c r="AT131" s="17"/>
      <c r="AU131" s="17"/>
      <c r="AY131" s="17"/>
      <c r="BE131" s="145"/>
      <c r="BF131" s="145"/>
      <c r="BG131" s="145"/>
      <c r="BH131" s="145"/>
      <c r="BI131" s="145"/>
      <c r="BJ131" s="17"/>
      <c r="BK131" s="145"/>
      <c r="BL131" s="17"/>
      <c r="BM131" s="17"/>
    </row>
    <row r="132" spans="2:65" s="1" customFormat="1" ht="22.5" customHeight="1" x14ac:dyDescent="0.3">
      <c r="B132" s="136"/>
      <c r="C132" s="188">
        <v>13</v>
      </c>
      <c r="D132" s="188" t="s">
        <v>185</v>
      </c>
      <c r="E132" s="189" t="s">
        <v>609</v>
      </c>
      <c r="F132" s="308" t="s">
        <v>610</v>
      </c>
      <c r="G132" s="308"/>
      <c r="H132" s="308"/>
      <c r="I132" s="308"/>
      <c r="J132" s="190" t="s">
        <v>194</v>
      </c>
      <c r="K132" s="191">
        <v>2</v>
      </c>
      <c r="L132" s="306">
        <v>100</v>
      </c>
      <c r="M132" s="306"/>
      <c r="N132" s="309">
        <f t="shared" si="0"/>
        <v>200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187</v>
      </c>
      <c r="AT132" s="17" t="s">
        <v>185</v>
      </c>
      <c r="AU132" s="17" t="s">
        <v>81</v>
      </c>
      <c r="AY132" s="17" t="s">
        <v>136</v>
      </c>
      <c r="BE132" s="145">
        <f t="shared" si="4"/>
        <v>200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200</v>
      </c>
      <c r="BL132" s="17" t="s">
        <v>188</v>
      </c>
      <c r="BM132" s="17" t="s">
        <v>214</v>
      </c>
    </row>
    <row r="133" spans="2:65" s="1" customFormat="1" ht="31.5" customHeight="1" x14ac:dyDescent="0.3">
      <c r="B133" s="136"/>
      <c r="C133" s="146">
        <v>14</v>
      </c>
      <c r="D133" s="146" t="s">
        <v>185</v>
      </c>
      <c r="E133" s="147" t="s">
        <v>216</v>
      </c>
      <c r="F133" s="305" t="s">
        <v>217</v>
      </c>
      <c r="G133" s="305"/>
      <c r="H133" s="305"/>
      <c r="I133" s="305"/>
      <c r="J133" s="148" t="s">
        <v>218</v>
      </c>
      <c r="K133" s="149">
        <v>1</v>
      </c>
      <c r="L133" s="306">
        <v>80</v>
      </c>
      <c r="M133" s="306"/>
      <c r="N133" s="306">
        <f t="shared" si="0"/>
        <v>80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1E-3</v>
      </c>
      <c r="Y133" s="143">
        <f t="shared" si="2"/>
        <v>1E-3</v>
      </c>
      <c r="Z133" s="143">
        <v>0</v>
      </c>
      <c r="AA133" s="144">
        <f t="shared" si="3"/>
        <v>0</v>
      </c>
      <c r="AR133" s="17" t="s">
        <v>187</v>
      </c>
      <c r="AT133" s="17" t="s">
        <v>185</v>
      </c>
      <c r="AU133" s="17" t="s">
        <v>81</v>
      </c>
      <c r="AY133" s="17" t="s">
        <v>136</v>
      </c>
      <c r="BE133" s="145">
        <f t="shared" si="4"/>
        <v>80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80</v>
      </c>
      <c r="BL133" s="17" t="s">
        <v>188</v>
      </c>
      <c r="BM133" s="17" t="s">
        <v>209</v>
      </c>
    </row>
    <row r="134" spans="2:65" s="1" customFormat="1" ht="31.5" customHeight="1" x14ac:dyDescent="0.3">
      <c r="B134" s="136"/>
      <c r="C134" s="146">
        <v>15</v>
      </c>
      <c r="D134" s="146" t="s">
        <v>185</v>
      </c>
      <c r="E134" s="147" t="s">
        <v>219</v>
      </c>
      <c r="F134" s="305" t="s">
        <v>220</v>
      </c>
      <c r="G134" s="305"/>
      <c r="H134" s="305"/>
      <c r="I134" s="305"/>
      <c r="J134" s="148" t="s">
        <v>218</v>
      </c>
      <c r="K134" s="149">
        <v>1</v>
      </c>
      <c r="L134" s="306">
        <v>120</v>
      </c>
      <c r="M134" s="306"/>
      <c r="N134" s="306">
        <f t="shared" si="0"/>
        <v>120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187</v>
      </c>
      <c r="AT134" s="17" t="s">
        <v>185</v>
      </c>
      <c r="AU134" s="17" t="s">
        <v>81</v>
      </c>
      <c r="AY134" s="17" t="s">
        <v>136</v>
      </c>
      <c r="BE134" s="145">
        <f t="shared" si="4"/>
        <v>120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120</v>
      </c>
      <c r="BL134" s="17" t="s">
        <v>188</v>
      </c>
      <c r="BM134" s="17" t="s">
        <v>210</v>
      </c>
    </row>
    <row r="135" spans="2:65" s="1" customFormat="1" ht="22.5" customHeight="1" x14ac:dyDescent="0.3">
      <c r="B135" s="31"/>
      <c r="C135" s="32"/>
      <c r="D135" s="32"/>
      <c r="E135" s="32"/>
      <c r="F135" s="278" t="s">
        <v>221</v>
      </c>
      <c r="G135" s="279"/>
      <c r="H135" s="279"/>
      <c r="I135" s="279"/>
      <c r="J135" s="32"/>
      <c r="K135" s="32"/>
      <c r="L135" s="232"/>
      <c r="M135" s="232"/>
      <c r="N135" s="32"/>
      <c r="O135" s="32"/>
      <c r="P135" s="32"/>
      <c r="Q135" s="32"/>
      <c r="R135" s="33"/>
      <c r="T135" s="150"/>
      <c r="U135" s="32"/>
      <c r="V135" s="32"/>
      <c r="W135" s="32"/>
      <c r="X135" s="32"/>
      <c r="Y135" s="32"/>
      <c r="Z135" s="32"/>
      <c r="AA135" s="69"/>
      <c r="AT135" s="17" t="s">
        <v>180</v>
      </c>
      <c r="AU135" s="17" t="s">
        <v>81</v>
      </c>
    </row>
    <row r="136" spans="2:65" s="1" customFormat="1" ht="22.5" customHeight="1" x14ac:dyDescent="0.3">
      <c r="B136" s="136"/>
      <c r="C136" s="146">
        <v>16</v>
      </c>
      <c r="D136" s="146" t="s">
        <v>185</v>
      </c>
      <c r="E136" s="147" t="s">
        <v>223</v>
      </c>
      <c r="F136" s="305" t="s">
        <v>224</v>
      </c>
      <c r="G136" s="305"/>
      <c r="H136" s="305"/>
      <c r="I136" s="305"/>
      <c r="J136" s="148" t="s">
        <v>186</v>
      </c>
      <c r="K136" s="149">
        <v>18</v>
      </c>
      <c r="L136" s="306">
        <v>10</v>
      </c>
      <c r="M136" s="306"/>
      <c r="N136" s="306">
        <f>ROUND(L136*K136,2)</f>
        <v>180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>V136*K136</f>
        <v>0</v>
      </c>
      <c r="X136" s="143">
        <v>8.0000000000000007E-5</v>
      </c>
      <c r="Y136" s="143">
        <f>X136*K136</f>
        <v>1.4400000000000001E-3</v>
      </c>
      <c r="Z136" s="143">
        <v>0</v>
      </c>
      <c r="AA136" s="144">
        <f>Z136*K136</f>
        <v>0</v>
      </c>
      <c r="AR136" s="17" t="s">
        <v>187</v>
      </c>
      <c r="AT136" s="17" t="s">
        <v>185</v>
      </c>
      <c r="AU136" s="17" t="s">
        <v>81</v>
      </c>
      <c r="AY136" s="17" t="s">
        <v>136</v>
      </c>
      <c r="BE136" s="145">
        <f>IF(U136="základní",N136,0)</f>
        <v>180</v>
      </c>
      <c r="BF136" s="145">
        <f>IF(U136="snížená",N136,0)</f>
        <v>0</v>
      </c>
      <c r="BG136" s="145">
        <f>IF(U136="zákl. přenesená",N136,0)</f>
        <v>0</v>
      </c>
      <c r="BH136" s="145">
        <f>IF(U136="sníž. přenesená",N136,0)</f>
        <v>0</v>
      </c>
      <c r="BI136" s="145">
        <f>IF(U136="nulová",N136,0)</f>
        <v>0</v>
      </c>
      <c r="BJ136" s="17" t="s">
        <v>16</v>
      </c>
      <c r="BK136" s="145">
        <f>ROUND(L136*K136,2)</f>
        <v>180</v>
      </c>
      <c r="BL136" s="17" t="s">
        <v>188</v>
      </c>
      <c r="BM136" s="17" t="s">
        <v>215</v>
      </c>
    </row>
    <row r="137" spans="2:65" s="1" customFormat="1" ht="22.5" customHeight="1" x14ac:dyDescent="0.3">
      <c r="B137" s="136"/>
      <c r="C137" s="146">
        <v>17</v>
      </c>
      <c r="D137" s="146" t="s">
        <v>185</v>
      </c>
      <c r="E137" s="147" t="s">
        <v>225</v>
      </c>
      <c r="F137" s="305" t="s">
        <v>226</v>
      </c>
      <c r="G137" s="305"/>
      <c r="H137" s="305"/>
      <c r="I137" s="305"/>
      <c r="J137" s="148" t="s">
        <v>194</v>
      </c>
      <c r="K137" s="149">
        <v>3</v>
      </c>
      <c r="L137" s="306">
        <v>30</v>
      </c>
      <c r="M137" s="306"/>
      <c r="N137" s="306">
        <f>ROUND(L137*K137,2)</f>
        <v>90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</v>
      </c>
      <c r="W137" s="143">
        <f>V137*K137</f>
        <v>0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17" t="s">
        <v>187</v>
      </c>
      <c r="AT137" s="17" t="s">
        <v>185</v>
      </c>
      <c r="AU137" s="17" t="s">
        <v>81</v>
      </c>
      <c r="AY137" s="17" t="s">
        <v>136</v>
      </c>
      <c r="BE137" s="145">
        <f>IF(U137="základní",N137,0)</f>
        <v>90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90</v>
      </c>
      <c r="BL137" s="17" t="s">
        <v>188</v>
      </c>
      <c r="BM137" s="17" t="s">
        <v>222</v>
      </c>
    </row>
    <row r="138" spans="2:65" s="1" customFormat="1" ht="22.5" customHeight="1" x14ac:dyDescent="0.3">
      <c r="B138" s="136"/>
      <c r="C138" s="146">
        <v>18</v>
      </c>
      <c r="D138" s="146" t="s">
        <v>185</v>
      </c>
      <c r="E138" s="147" t="s">
        <v>228</v>
      </c>
      <c r="F138" s="305" t="s">
        <v>229</v>
      </c>
      <c r="G138" s="305"/>
      <c r="H138" s="305"/>
      <c r="I138" s="305"/>
      <c r="J138" s="148" t="s">
        <v>194</v>
      </c>
      <c r="K138" s="149">
        <v>3</v>
      </c>
      <c r="L138" s="306">
        <v>30</v>
      </c>
      <c r="M138" s="306"/>
      <c r="N138" s="306">
        <f>ROUND(L138*K138,2)</f>
        <v>90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187</v>
      </c>
      <c r="AT138" s="17" t="s">
        <v>185</v>
      </c>
      <c r="AU138" s="17" t="s">
        <v>81</v>
      </c>
      <c r="AY138" s="17" t="s">
        <v>136</v>
      </c>
      <c r="BE138" s="145">
        <f>IF(U138="základní",N138,0)</f>
        <v>90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90</v>
      </c>
      <c r="BL138" s="17" t="s">
        <v>188</v>
      </c>
      <c r="BM138" s="17" t="s">
        <v>227</v>
      </c>
    </row>
    <row r="139" spans="2:65" s="1" customFormat="1" ht="22.5" customHeight="1" x14ac:dyDescent="0.3">
      <c r="B139" s="136"/>
      <c r="C139" s="146">
        <v>19</v>
      </c>
      <c r="D139" s="146" t="s">
        <v>185</v>
      </c>
      <c r="E139" s="147" t="s">
        <v>230</v>
      </c>
      <c r="F139" s="305" t="s">
        <v>231</v>
      </c>
      <c r="G139" s="305"/>
      <c r="H139" s="305"/>
      <c r="I139" s="305"/>
      <c r="J139" s="148" t="s">
        <v>186</v>
      </c>
      <c r="K139" s="149">
        <v>24</v>
      </c>
      <c r="L139" s="306">
        <v>31</v>
      </c>
      <c r="M139" s="306"/>
      <c r="N139" s="306">
        <f>ROUND(L139*K139,2)</f>
        <v>744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187</v>
      </c>
      <c r="AT139" s="17" t="s">
        <v>185</v>
      </c>
      <c r="AU139" s="17" t="s">
        <v>81</v>
      </c>
      <c r="AY139" s="17" t="s">
        <v>136</v>
      </c>
      <c r="BE139" s="145">
        <f>IF(U139="základní",N139,0)</f>
        <v>744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744</v>
      </c>
      <c r="BL139" s="17" t="s">
        <v>188</v>
      </c>
      <c r="BM139" s="17" t="s">
        <v>232</v>
      </c>
    </row>
    <row r="140" spans="2:65" s="1" customFormat="1" ht="22.5" customHeight="1" x14ac:dyDescent="0.3">
      <c r="B140" s="31"/>
      <c r="C140" s="32"/>
      <c r="D140" s="32"/>
      <c r="E140" s="32"/>
      <c r="F140" s="278" t="s">
        <v>233</v>
      </c>
      <c r="G140" s="279"/>
      <c r="H140" s="279"/>
      <c r="I140" s="279"/>
      <c r="J140" s="32"/>
      <c r="K140" s="32"/>
      <c r="L140" s="232"/>
      <c r="M140" s="2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 x14ac:dyDescent="0.3">
      <c r="B141" s="136"/>
      <c r="C141" s="146">
        <v>20</v>
      </c>
      <c r="D141" s="146" t="s">
        <v>185</v>
      </c>
      <c r="E141" s="189" t="s">
        <v>611</v>
      </c>
      <c r="F141" s="305" t="s">
        <v>590</v>
      </c>
      <c r="G141" s="305"/>
      <c r="H141" s="305"/>
      <c r="I141" s="305"/>
      <c r="J141" s="148" t="s">
        <v>186</v>
      </c>
      <c r="K141" s="149">
        <v>17</v>
      </c>
      <c r="L141" s="307">
        <v>35</v>
      </c>
      <c r="M141" s="307"/>
      <c r="N141" s="306">
        <f>ROUND(L141*K141,2)</f>
        <v>595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</v>
      </c>
      <c r="W141" s="143">
        <f>V141*K141</f>
        <v>0</v>
      </c>
      <c r="X141" s="143">
        <v>2.5999999999999998E-4</v>
      </c>
      <c r="Y141" s="143">
        <f>X141*K141</f>
        <v>4.4199999999999995E-3</v>
      </c>
      <c r="Z141" s="143">
        <v>0</v>
      </c>
      <c r="AA141" s="144">
        <f>Z141*K141</f>
        <v>0</v>
      </c>
      <c r="AR141" s="17" t="s">
        <v>187</v>
      </c>
      <c r="AT141" s="17" t="s">
        <v>185</v>
      </c>
      <c r="AU141" s="17" t="s">
        <v>81</v>
      </c>
      <c r="AY141" s="17" t="s">
        <v>136</v>
      </c>
      <c r="BE141" s="145">
        <f>IF(U141="základní",N141,0)</f>
        <v>595</v>
      </c>
      <c r="BF141" s="145">
        <f>IF(U141="snížená",N141,0)</f>
        <v>0</v>
      </c>
      <c r="BG141" s="145">
        <f>IF(U141="zákl. přenesená",N141,0)</f>
        <v>0</v>
      </c>
      <c r="BH141" s="145">
        <f>IF(U141="sníž. přenesená",N141,0)</f>
        <v>0</v>
      </c>
      <c r="BI141" s="145">
        <f>IF(U141="nulová",N141,0)</f>
        <v>0</v>
      </c>
      <c r="BJ141" s="17" t="s">
        <v>16</v>
      </c>
      <c r="BK141" s="145">
        <f>ROUND(L141*K141,2)</f>
        <v>595</v>
      </c>
      <c r="BL141" s="17" t="s">
        <v>188</v>
      </c>
      <c r="BM141" s="17" t="s">
        <v>234</v>
      </c>
    </row>
    <row r="142" spans="2:65" s="1" customFormat="1" ht="22.5" customHeight="1" x14ac:dyDescent="0.3">
      <c r="B142" s="31"/>
      <c r="C142" s="32"/>
      <c r="D142" s="32"/>
      <c r="E142" s="32"/>
      <c r="F142" s="278" t="s">
        <v>235</v>
      </c>
      <c r="G142" s="279"/>
      <c r="H142" s="279"/>
      <c r="I142" s="279"/>
      <c r="J142" s="32"/>
      <c r="K142" s="32"/>
      <c r="L142" s="232"/>
      <c r="M142" s="232"/>
      <c r="N142" s="32"/>
      <c r="O142" s="32"/>
      <c r="P142" s="32"/>
      <c r="Q142" s="32"/>
      <c r="R142" s="33"/>
      <c r="T142" s="150"/>
      <c r="U142" s="32"/>
      <c r="V142" s="32"/>
      <c r="W142" s="32"/>
      <c r="X142" s="32"/>
      <c r="Y142" s="32"/>
      <c r="Z142" s="32"/>
      <c r="AA142" s="69"/>
      <c r="AT142" s="17" t="s">
        <v>180</v>
      </c>
      <c r="AU142" s="17" t="s">
        <v>81</v>
      </c>
    </row>
    <row r="143" spans="2:65" s="1" customFormat="1" ht="22.5" customHeight="1" x14ac:dyDescent="0.3">
      <c r="B143" s="136"/>
      <c r="C143" s="146">
        <v>21</v>
      </c>
      <c r="D143" s="146" t="s">
        <v>185</v>
      </c>
      <c r="E143" s="147" t="s">
        <v>239</v>
      </c>
      <c r="F143" s="305" t="s">
        <v>240</v>
      </c>
      <c r="G143" s="305"/>
      <c r="H143" s="305"/>
      <c r="I143" s="305"/>
      <c r="J143" s="148" t="s">
        <v>186</v>
      </c>
      <c r="K143" s="149">
        <v>31</v>
      </c>
      <c r="L143" s="306">
        <v>105</v>
      </c>
      <c r="M143" s="306"/>
      <c r="N143" s="306">
        <f>ROUND(L143*K143,2)</f>
        <v>3255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6.2E-4</v>
      </c>
      <c r="Y143" s="143">
        <f>X143*K143</f>
        <v>1.9220000000000001E-2</v>
      </c>
      <c r="Z143" s="143">
        <v>0</v>
      </c>
      <c r="AA143" s="144">
        <f>Z143*K143</f>
        <v>0</v>
      </c>
      <c r="AR143" s="17" t="s">
        <v>187</v>
      </c>
      <c r="AT143" s="17" t="s">
        <v>185</v>
      </c>
      <c r="AU143" s="17" t="s">
        <v>81</v>
      </c>
      <c r="AY143" s="17" t="s">
        <v>136</v>
      </c>
      <c r="BE143" s="145">
        <f>IF(U143="základní",N143,0)</f>
        <v>3255</v>
      </c>
      <c r="BF143" s="145">
        <f>IF(U143="snížená",N143,0)</f>
        <v>0</v>
      </c>
      <c r="BG143" s="145">
        <f>IF(U143="zákl. přenesená",N143,0)</f>
        <v>0</v>
      </c>
      <c r="BH143" s="145">
        <f>IF(U143="sníž. přenesená",N143,0)</f>
        <v>0</v>
      </c>
      <c r="BI143" s="145">
        <f>IF(U143="nulová",N143,0)</f>
        <v>0</v>
      </c>
      <c r="BJ143" s="17" t="s">
        <v>16</v>
      </c>
      <c r="BK143" s="145">
        <f>ROUND(L143*K143,2)</f>
        <v>3255</v>
      </c>
      <c r="BL143" s="17" t="s">
        <v>188</v>
      </c>
      <c r="BM143" s="17" t="s">
        <v>241</v>
      </c>
    </row>
    <row r="144" spans="2:65" s="1" customFormat="1" ht="22.5" customHeight="1" x14ac:dyDescent="0.3">
      <c r="B144" s="136"/>
      <c r="C144" s="146">
        <v>22</v>
      </c>
      <c r="D144" s="146" t="s">
        <v>185</v>
      </c>
      <c r="E144" s="192" t="s">
        <v>612</v>
      </c>
      <c r="F144" s="305" t="s">
        <v>591</v>
      </c>
      <c r="G144" s="305"/>
      <c r="H144" s="305"/>
      <c r="I144" s="305"/>
      <c r="J144" s="148" t="s">
        <v>186</v>
      </c>
      <c r="K144" s="149">
        <v>60</v>
      </c>
      <c r="L144" s="307">
        <v>18</v>
      </c>
      <c r="M144" s="307"/>
      <c r="N144" s="306">
        <f>ROUND(L144*K144,2)</f>
        <v>1080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187</v>
      </c>
      <c r="AT144" s="17" t="s">
        <v>185</v>
      </c>
      <c r="AU144" s="17" t="s">
        <v>81</v>
      </c>
      <c r="AY144" s="17" t="s">
        <v>136</v>
      </c>
      <c r="BE144" s="145">
        <f>IF(U144="základní",N144,0)</f>
        <v>1080</v>
      </c>
      <c r="BF144" s="145">
        <f>IF(U144="snížená",N144,0)</f>
        <v>0</v>
      </c>
      <c r="BG144" s="145">
        <f>IF(U144="zákl. přenesená",N144,0)</f>
        <v>0</v>
      </c>
      <c r="BH144" s="145">
        <f>IF(U144="sníž. přenesená",N144,0)</f>
        <v>0</v>
      </c>
      <c r="BI144" s="145">
        <f>IF(U144="nulová",N144,0)</f>
        <v>0</v>
      </c>
      <c r="BJ144" s="17" t="s">
        <v>16</v>
      </c>
      <c r="BK144" s="145">
        <f>ROUND(L144*K144,2)</f>
        <v>1080</v>
      </c>
      <c r="BL144" s="17" t="s">
        <v>188</v>
      </c>
      <c r="BM144" s="17" t="s">
        <v>242</v>
      </c>
    </row>
    <row r="145" spans="2:65" s="9" customFormat="1" ht="29.85" customHeight="1" x14ac:dyDescent="0.3">
      <c r="B145" s="125"/>
      <c r="C145" s="126"/>
      <c r="D145" s="135" t="s">
        <v>184</v>
      </c>
      <c r="E145" s="135"/>
      <c r="F145" s="135"/>
      <c r="G145" s="135"/>
      <c r="H145" s="135"/>
      <c r="I145" s="135"/>
      <c r="J145" s="135"/>
      <c r="K145" s="135"/>
      <c r="L145" s="135"/>
      <c r="M145" s="135"/>
      <c r="N145" s="286">
        <f>BK145</f>
        <v>330958</v>
      </c>
      <c r="O145" s="287"/>
      <c r="P145" s="287"/>
      <c r="Q145" s="287"/>
      <c r="R145" s="128"/>
      <c r="T145" s="129"/>
      <c r="U145" s="126"/>
      <c r="V145" s="126"/>
      <c r="W145" s="130">
        <f>SUM(W146:W164)</f>
        <v>0</v>
      </c>
      <c r="X145" s="126"/>
      <c r="Y145" s="130">
        <f>SUM(Y146:Y164)</f>
        <v>1.9090000000000003E-2</v>
      </c>
      <c r="Z145" s="126"/>
      <c r="AA145" s="131">
        <f>SUM(AA146:AA164)</f>
        <v>0</v>
      </c>
      <c r="AR145" s="132" t="s">
        <v>84</v>
      </c>
      <c r="AT145" s="133" t="s">
        <v>72</v>
      </c>
      <c r="AU145" s="133" t="s">
        <v>16</v>
      </c>
      <c r="AY145" s="132" t="s">
        <v>136</v>
      </c>
      <c r="BK145" s="134">
        <f>SUM(BK146:BK164)</f>
        <v>330958</v>
      </c>
    </row>
    <row r="146" spans="2:65" s="1" customFormat="1" ht="22.5" customHeight="1" x14ac:dyDescent="0.3">
      <c r="B146" s="136"/>
      <c r="C146" s="146">
        <v>23</v>
      </c>
      <c r="D146" s="146" t="s">
        <v>185</v>
      </c>
      <c r="E146" s="147" t="s">
        <v>243</v>
      </c>
      <c r="F146" s="305" t="s">
        <v>244</v>
      </c>
      <c r="G146" s="305"/>
      <c r="H146" s="305"/>
      <c r="I146" s="305"/>
      <c r="J146" s="148" t="s">
        <v>194</v>
      </c>
      <c r="K146" s="149">
        <v>1</v>
      </c>
      <c r="L146" s="306">
        <v>118000</v>
      </c>
      <c r="M146" s="306"/>
      <c r="N146" s="306">
        <f t="shared" ref="N146:N164" si="20">ROUND(L146*K146,2)</f>
        <v>118000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0</v>
      </c>
      <c r="W146" s="143">
        <f t="shared" ref="W146:W164" si="21">V146*K146</f>
        <v>0</v>
      </c>
      <c r="X146" s="143">
        <v>0</v>
      </c>
      <c r="Y146" s="143">
        <f t="shared" ref="Y146:Y164" si="22">X146*K146</f>
        <v>0</v>
      </c>
      <c r="Z146" s="143">
        <v>0</v>
      </c>
      <c r="AA146" s="144">
        <f t="shared" ref="AA146:AA164" si="23">Z146*K146</f>
        <v>0</v>
      </c>
      <c r="AR146" s="17" t="s">
        <v>187</v>
      </c>
      <c r="AT146" s="17" t="s">
        <v>185</v>
      </c>
      <c r="AU146" s="17" t="s">
        <v>81</v>
      </c>
      <c r="AY146" s="17" t="s">
        <v>136</v>
      </c>
      <c r="BE146" s="145">
        <f t="shared" ref="BE146:BE164" si="24">IF(U146="základní",N146,0)</f>
        <v>118000</v>
      </c>
      <c r="BF146" s="145">
        <f t="shared" ref="BF146:BF164" si="25">IF(U146="snížená",N146,0)</f>
        <v>0</v>
      </c>
      <c r="BG146" s="145">
        <f t="shared" ref="BG146:BG164" si="26">IF(U146="zákl. přenesená",N146,0)</f>
        <v>0</v>
      </c>
      <c r="BH146" s="145">
        <f t="shared" ref="BH146:BH164" si="27">IF(U146="sníž. přenesená",N146,0)</f>
        <v>0</v>
      </c>
      <c r="BI146" s="145">
        <f t="shared" ref="BI146:BI164" si="28">IF(U146="nulová",N146,0)</f>
        <v>0</v>
      </c>
      <c r="BJ146" s="17" t="s">
        <v>16</v>
      </c>
      <c r="BK146" s="145">
        <f t="shared" ref="BK146:BK164" si="29">ROUND(L146*K146,2)</f>
        <v>118000</v>
      </c>
      <c r="BL146" s="17" t="s">
        <v>188</v>
      </c>
      <c r="BM146" s="17" t="s">
        <v>245</v>
      </c>
    </row>
    <row r="147" spans="2:65" s="1" customFormat="1" ht="22.5" customHeight="1" x14ac:dyDescent="0.3">
      <c r="B147" s="136"/>
      <c r="C147" s="146">
        <v>24</v>
      </c>
      <c r="D147" s="146" t="s">
        <v>185</v>
      </c>
      <c r="E147" s="147" t="s">
        <v>247</v>
      </c>
      <c r="F147" s="308" t="s">
        <v>641</v>
      </c>
      <c r="G147" s="305"/>
      <c r="H147" s="305"/>
      <c r="I147" s="305"/>
      <c r="J147" s="148" t="s">
        <v>194</v>
      </c>
      <c r="K147" s="149">
        <v>1</v>
      </c>
      <c r="L147" s="306">
        <v>240</v>
      </c>
      <c r="M147" s="306"/>
      <c r="N147" s="306">
        <f t="shared" si="20"/>
        <v>240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</v>
      </c>
      <c r="W147" s="143">
        <f t="shared" si="21"/>
        <v>0</v>
      </c>
      <c r="X147" s="143">
        <v>0</v>
      </c>
      <c r="Y147" s="143">
        <f t="shared" si="22"/>
        <v>0</v>
      </c>
      <c r="Z147" s="143">
        <v>0</v>
      </c>
      <c r="AA147" s="144">
        <f t="shared" si="23"/>
        <v>0</v>
      </c>
      <c r="AR147" s="17" t="s">
        <v>187</v>
      </c>
      <c r="AT147" s="17" t="s">
        <v>185</v>
      </c>
      <c r="AU147" s="17" t="s">
        <v>81</v>
      </c>
      <c r="AY147" s="17" t="s">
        <v>136</v>
      </c>
      <c r="BE147" s="145">
        <f t="shared" si="24"/>
        <v>240</v>
      </c>
      <c r="BF147" s="145">
        <f t="shared" si="25"/>
        <v>0</v>
      </c>
      <c r="BG147" s="145">
        <f t="shared" si="26"/>
        <v>0</v>
      </c>
      <c r="BH147" s="145">
        <f t="shared" si="27"/>
        <v>0</v>
      </c>
      <c r="BI147" s="145">
        <f t="shared" si="28"/>
        <v>0</v>
      </c>
      <c r="BJ147" s="17" t="s">
        <v>16</v>
      </c>
      <c r="BK147" s="145">
        <f t="shared" si="29"/>
        <v>240</v>
      </c>
      <c r="BL147" s="17" t="s">
        <v>188</v>
      </c>
      <c r="BM147" s="17" t="s">
        <v>248</v>
      </c>
    </row>
    <row r="148" spans="2:65" s="1" customFormat="1" ht="22.5" customHeight="1" x14ac:dyDescent="0.3">
      <c r="B148" s="136"/>
      <c r="C148" s="146">
        <v>25</v>
      </c>
      <c r="D148" s="146" t="s">
        <v>185</v>
      </c>
      <c r="E148" s="147" t="s">
        <v>249</v>
      </c>
      <c r="F148" s="308" t="s">
        <v>614</v>
      </c>
      <c r="G148" s="305"/>
      <c r="H148" s="305"/>
      <c r="I148" s="305"/>
      <c r="J148" s="148" t="s">
        <v>194</v>
      </c>
      <c r="K148" s="149">
        <v>2</v>
      </c>
      <c r="L148" s="306">
        <v>32000</v>
      </c>
      <c r="M148" s="306"/>
      <c r="N148" s="306">
        <f t="shared" si="20"/>
        <v>64000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</v>
      </c>
      <c r="W148" s="143">
        <f t="shared" si="21"/>
        <v>0</v>
      </c>
      <c r="X148" s="143">
        <v>0</v>
      </c>
      <c r="Y148" s="143">
        <f t="shared" si="22"/>
        <v>0</v>
      </c>
      <c r="Z148" s="143">
        <v>0</v>
      </c>
      <c r="AA148" s="144">
        <f t="shared" si="23"/>
        <v>0</v>
      </c>
      <c r="AR148" s="17" t="s">
        <v>187</v>
      </c>
      <c r="AT148" s="17" t="s">
        <v>185</v>
      </c>
      <c r="AU148" s="17" t="s">
        <v>81</v>
      </c>
      <c r="AY148" s="17" t="s">
        <v>136</v>
      </c>
      <c r="BE148" s="145">
        <f t="shared" si="24"/>
        <v>64000</v>
      </c>
      <c r="BF148" s="145">
        <f t="shared" si="25"/>
        <v>0</v>
      </c>
      <c r="BG148" s="145">
        <f t="shared" si="26"/>
        <v>0</v>
      </c>
      <c r="BH148" s="145">
        <f t="shared" si="27"/>
        <v>0</v>
      </c>
      <c r="BI148" s="145">
        <f t="shared" si="28"/>
        <v>0</v>
      </c>
      <c r="BJ148" s="17" t="s">
        <v>16</v>
      </c>
      <c r="BK148" s="145">
        <f t="shared" si="29"/>
        <v>64000</v>
      </c>
      <c r="BL148" s="17" t="s">
        <v>188</v>
      </c>
      <c r="BM148" s="17" t="s">
        <v>188</v>
      </c>
    </row>
    <row r="149" spans="2:65" s="1" customFormat="1" ht="22.5" customHeight="1" x14ac:dyDescent="0.3">
      <c r="B149" s="136"/>
      <c r="C149" s="146">
        <v>26</v>
      </c>
      <c r="D149" s="146" t="s">
        <v>185</v>
      </c>
      <c r="E149" s="147" t="s">
        <v>250</v>
      </c>
      <c r="F149" s="308" t="s">
        <v>615</v>
      </c>
      <c r="G149" s="305"/>
      <c r="H149" s="305"/>
      <c r="I149" s="305"/>
      <c r="J149" s="148" t="s">
        <v>194</v>
      </c>
      <c r="K149" s="149">
        <v>2</v>
      </c>
      <c r="L149" s="306">
        <v>1000</v>
      </c>
      <c r="M149" s="306"/>
      <c r="N149" s="306">
        <f t="shared" si="20"/>
        <v>2000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 t="shared" si="21"/>
        <v>0</v>
      </c>
      <c r="X149" s="143">
        <v>0</v>
      </c>
      <c r="Y149" s="143">
        <f t="shared" si="22"/>
        <v>0</v>
      </c>
      <c r="Z149" s="143">
        <v>0</v>
      </c>
      <c r="AA149" s="144">
        <f t="shared" si="23"/>
        <v>0</v>
      </c>
      <c r="AR149" s="17" t="s">
        <v>187</v>
      </c>
      <c r="AT149" s="17" t="s">
        <v>185</v>
      </c>
      <c r="AU149" s="17" t="s">
        <v>81</v>
      </c>
      <c r="AY149" s="17" t="s">
        <v>136</v>
      </c>
      <c r="BE149" s="145">
        <f t="shared" si="24"/>
        <v>2000</v>
      </c>
      <c r="BF149" s="145">
        <f t="shared" si="25"/>
        <v>0</v>
      </c>
      <c r="BG149" s="145">
        <f t="shared" si="26"/>
        <v>0</v>
      </c>
      <c r="BH149" s="145">
        <f t="shared" si="27"/>
        <v>0</v>
      </c>
      <c r="BI149" s="145">
        <f t="shared" si="28"/>
        <v>0</v>
      </c>
      <c r="BJ149" s="17" t="s">
        <v>16</v>
      </c>
      <c r="BK149" s="145">
        <f t="shared" si="29"/>
        <v>2000</v>
      </c>
      <c r="BL149" s="17" t="s">
        <v>188</v>
      </c>
      <c r="BM149" s="17" t="s">
        <v>251</v>
      </c>
    </row>
    <row r="150" spans="2:65" s="1" customFormat="1" ht="31.5" customHeight="1" x14ac:dyDescent="0.3">
      <c r="B150" s="136"/>
      <c r="C150" s="146">
        <v>27</v>
      </c>
      <c r="D150" s="146" t="s">
        <v>185</v>
      </c>
      <c r="E150" s="147" t="s">
        <v>252</v>
      </c>
      <c r="F150" s="305" t="s">
        <v>253</v>
      </c>
      <c r="G150" s="305"/>
      <c r="H150" s="305"/>
      <c r="I150" s="305"/>
      <c r="J150" s="148" t="s">
        <v>194</v>
      </c>
      <c r="K150" s="149">
        <v>2</v>
      </c>
      <c r="L150" s="306">
        <v>10500</v>
      </c>
      <c r="M150" s="306"/>
      <c r="N150" s="306">
        <f t="shared" si="20"/>
        <v>21000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 t="shared" si="21"/>
        <v>0</v>
      </c>
      <c r="X150" s="143">
        <v>0</v>
      </c>
      <c r="Y150" s="143">
        <f t="shared" si="22"/>
        <v>0</v>
      </c>
      <c r="Z150" s="143">
        <v>0</v>
      </c>
      <c r="AA150" s="144">
        <f t="shared" si="23"/>
        <v>0</v>
      </c>
      <c r="AR150" s="17" t="s">
        <v>187</v>
      </c>
      <c r="AT150" s="17" t="s">
        <v>185</v>
      </c>
      <c r="AU150" s="17" t="s">
        <v>81</v>
      </c>
      <c r="AY150" s="17" t="s">
        <v>136</v>
      </c>
      <c r="BE150" s="145">
        <f t="shared" si="24"/>
        <v>21000</v>
      </c>
      <c r="BF150" s="145">
        <f t="shared" si="25"/>
        <v>0</v>
      </c>
      <c r="BG150" s="145">
        <f t="shared" si="26"/>
        <v>0</v>
      </c>
      <c r="BH150" s="145">
        <f t="shared" si="27"/>
        <v>0</v>
      </c>
      <c r="BI150" s="145">
        <f t="shared" si="28"/>
        <v>0</v>
      </c>
      <c r="BJ150" s="17" t="s">
        <v>16</v>
      </c>
      <c r="BK150" s="145">
        <f t="shared" si="29"/>
        <v>21000</v>
      </c>
      <c r="BL150" s="17" t="s">
        <v>188</v>
      </c>
      <c r="BM150" s="17" t="s">
        <v>254</v>
      </c>
    </row>
    <row r="151" spans="2:65" s="1" customFormat="1" ht="31.5" customHeight="1" x14ac:dyDescent="0.3">
      <c r="B151" s="136"/>
      <c r="C151" s="188">
        <v>28</v>
      </c>
      <c r="D151" s="188" t="s">
        <v>185</v>
      </c>
      <c r="E151" s="189" t="s">
        <v>616</v>
      </c>
      <c r="F151" s="308" t="s">
        <v>617</v>
      </c>
      <c r="G151" s="308"/>
      <c r="H151" s="308"/>
      <c r="I151" s="308"/>
      <c r="J151" s="190" t="s">
        <v>194</v>
      </c>
      <c r="K151" s="191">
        <v>1</v>
      </c>
      <c r="L151" s="306">
        <v>640</v>
      </c>
      <c r="M151" s="306"/>
      <c r="N151" s="309">
        <f t="shared" si="20"/>
        <v>640</v>
      </c>
      <c r="O151" s="277"/>
      <c r="P151" s="277"/>
      <c r="Q151" s="277"/>
      <c r="R151" s="141"/>
      <c r="T151" s="142" t="s">
        <v>5</v>
      </c>
      <c r="U151" s="40" t="s">
        <v>38</v>
      </c>
      <c r="V151" s="143">
        <v>0</v>
      </c>
      <c r="W151" s="143">
        <f t="shared" si="21"/>
        <v>0</v>
      </c>
      <c r="X151" s="143">
        <v>0</v>
      </c>
      <c r="Y151" s="143">
        <f t="shared" si="22"/>
        <v>0</v>
      </c>
      <c r="Z151" s="143">
        <v>0</v>
      </c>
      <c r="AA151" s="144">
        <f t="shared" si="23"/>
        <v>0</v>
      </c>
      <c r="AR151" s="17" t="s">
        <v>187</v>
      </c>
      <c r="AT151" s="17" t="s">
        <v>185</v>
      </c>
      <c r="AU151" s="17" t="s">
        <v>81</v>
      </c>
      <c r="AY151" s="17" t="s">
        <v>136</v>
      </c>
      <c r="BE151" s="145">
        <f t="shared" si="24"/>
        <v>640</v>
      </c>
      <c r="BF151" s="145">
        <f t="shared" si="25"/>
        <v>0</v>
      </c>
      <c r="BG151" s="145">
        <f t="shared" si="26"/>
        <v>0</v>
      </c>
      <c r="BH151" s="145">
        <f t="shared" si="27"/>
        <v>0</v>
      </c>
      <c r="BI151" s="145">
        <f t="shared" si="28"/>
        <v>0</v>
      </c>
      <c r="BJ151" s="17" t="s">
        <v>16</v>
      </c>
      <c r="BK151" s="145">
        <f t="shared" si="29"/>
        <v>640</v>
      </c>
      <c r="BL151" s="17" t="s">
        <v>188</v>
      </c>
      <c r="BM151" s="17" t="s">
        <v>256</v>
      </c>
    </row>
    <row r="152" spans="2:65" s="1" customFormat="1" ht="31.5" customHeight="1" x14ac:dyDescent="0.3">
      <c r="B152" s="136"/>
      <c r="C152" s="188">
        <v>29</v>
      </c>
      <c r="D152" s="188" t="s">
        <v>185</v>
      </c>
      <c r="E152" s="189" t="s">
        <v>618</v>
      </c>
      <c r="F152" s="308" t="s">
        <v>619</v>
      </c>
      <c r="G152" s="308"/>
      <c r="H152" s="308"/>
      <c r="I152" s="308"/>
      <c r="J152" s="190" t="s">
        <v>194</v>
      </c>
      <c r="K152" s="191">
        <v>1</v>
      </c>
      <c r="L152" s="306">
        <v>2800</v>
      </c>
      <c r="M152" s="306"/>
      <c r="N152" s="309">
        <f t="shared" ref="N152" si="30">ROUND(L152*K152,2)</f>
        <v>2800</v>
      </c>
      <c r="O152" s="277"/>
      <c r="P152" s="277"/>
      <c r="Q152" s="277"/>
      <c r="R152" s="141"/>
      <c r="T152" s="142" t="s">
        <v>5</v>
      </c>
      <c r="U152" s="40" t="s">
        <v>38</v>
      </c>
      <c r="V152" s="143">
        <v>0</v>
      </c>
      <c r="W152" s="143">
        <f t="shared" si="21"/>
        <v>0</v>
      </c>
      <c r="X152" s="143">
        <v>0</v>
      </c>
      <c r="Y152" s="143">
        <f t="shared" si="22"/>
        <v>0</v>
      </c>
      <c r="Z152" s="143">
        <v>0</v>
      </c>
      <c r="AA152" s="144">
        <f t="shared" si="23"/>
        <v>0</v>
      </c>
      <c r="AR152" s="17" t="s">
        <v>187</v>
      </c>
      <c r="AT152" s="17" t="s">
        <v>185</v>
      </c>
      <c r="AU152" s="17" t="s">
        <v>81</v>
      </c>
      <c r="AY152" s="17" t="s">
        <v>136</v>
      </c>
      <c r="BE152" s="145">
        <f t="shared" si="24"/>
        <v>2800</v>
      </c>
      <c r="BF152" s="145">
        <f t="shared" si="25"/>
        <v>0</v>
      </c>
      <c r="BG152" s="145">
        <f t="shared" si="26"/>
        <v>0</v>
      </c>
      <c r="BH152" s="145">
        <f t="shared" si="27"/>
        <v>0</v>
      </c>
      <c r="BI152" s="145">
        <f t="shared" si="28"/>
        <v>0</v>
      </c>
      <c r="BJ152" s="17" t="s">
        <v>16</v>
      </c>
      <c r="BK152" s="145">
        <f t="shared" si="29"/>
        <v>2800</v>
      </c>
      <c r="BL152" s="17" t="s">
        <v>188</v>
      </c>
      <c r="BM152" s="17" t="s">
        <v>257</v>
      </c>
    </row>
    <row r="153" spans="2:65" s="1" customFormat="1" ht="22.5" customHeight="1" x14ac:dyDescent="0.3">
      <c r="B153" s="136"/>
      <c r="C153" s="146">
        <v>30</v>
      </c>
      <c r="D153" s="146" t="s">
        <v>185</v>
      </c>
      <c r="E153" s="147" t="s">
        <v>259</v>
      </c>
      <c r="F153" s="305" t="s">
        <v>260</v>
      </c>
      <c r="G153" s="305"/>
      <c r="H153" s="305"/>
      <c r="I153" s="305"/>
      <c r="J153" s="148" t="s">
        <v>194</v>
      </c>
      <c r="K153" s="149">
        <v>2</v>
      </c>
      <c r="L153" s="306">
        <v>7200</v>
      </c>
      <c r="M153" s="306"/>
      <c r="N153" s="306">
        <f t="shared" si="20"/>
        <v>14400</v>
      </c>
      <c r="O153" s="277"/>
      <c r="P153" s="277"/>
      <c r="Q153" s="277"/>
      <c r="R153" s="141"/>
      <c r="T153" s="142" t="s">
        <v>5</v>
      </c>
      <c r="U153" s="40" t="s">
        <v>38</v>
      </c>
      <c r="V153" s="143">
        <v>0</v>
      </c>
      <c r="W153" s="143">
        <f t="shared" si="21"/>
        <v>0</v>
      </c>
      <c r="X153" s="143">
        <v>0</v>
      </c>
      <c r="Y153" s="143">
        <f t="shared" si="22"/>
        <v>0</v>
      </c>
      <c r="Z153" s="143">
        <v>0</v>
      </c>
      <c r="AA153" s="144">
        <f t="shared" si="23"/>
        <v>0</v>
      </c>
      <c r="AR153" s="17" t="s">
        <v>187</v>
      </c>
      <c r="AT153" s="17" t="s">
        <v>185</v>
      </c>
      <c r="AU153" s="17" t="s">
        <v>81</v>
      </c>
      <c r="AY153" s="17" t="s">
        <v>136</v>
      </c>
      <c r="BE153" s="145">
        <f t="shared" si="24"/>
        <v>14400</v>
      </c>
      <c r="BF153" s="145">
        <f t="shared" si="25"/>
        <v>0</v>
      </c>
      <c r="BG153" s="145">
        <f t="shared" si="26"/>
        <v>0</v>
      </c>
      <c r="BH153" s="145">
        <f t="shared" si="27"/>
        <v>0</v>
      </c>
      <c r="BI153" s="145">
        <f t="shared" si="28"/>
        <v>0</v>
      </c>
      <c r="BJ153" s="17" t="s">
        <v>16</v>
      </c>
      <c r="BK153" s="145">
        <f t="shared" si="29"/>
        <v>14400</v>
      </c>
      <c r="BL153" s="17" t="s">
        <v>188</v>
      </c>
      <c r="BM153" s="17" t="s">
        <v>261</v>
      </c>
    </row>
    <row r="154" spans="2:65" s="1" customFormat="1" ht="31.5" customHeight="1" x14ac:dyDescent="0.3">
      <c r="B154" s="136"/>
      <c r="C154" s="146">
        <v>31</v>
      </c>
      <c r="D154" s="146" t="s">
        <v>185</v>
      </c>
      <c r="E154" s="147" t="s">
        <v>263</v>
      </c>
      <c r="F154" s="305" t="s">
        <v>264</v>
      </c>
      <c r="G154" s="305"/>
      <c r="H154" s="305"/>
      <c r="I154" s="305"/>
      <c r="J154" s="148" t="s">
        <v>194</v>
      </c>
      <c r="K154" s="149">
        <v>2</v>
      </c>
      <c r="L154" s="306">
        <v>14900</v>
      </c>
      <c r="M154" s="306"/>
      <c r="N154" s="306">
        <f t="shared" si="20"/>
        <v>29800</v>
      </c>
      <c r="O154" s="277"/>
      <c r="P154" s="277"/>
      <c r="Q154" s="277"/>
      <c r="R154" s="141"/>
      <c r="T154" s="142" t="s">
        <v>5</v>
      </c>
      <c r="U154" s="40" t="s">
        <v>38</v>
      </c>
      <c r="V154" s="143">
        <v>0</v>
      </c>
      <c r="W154" s="143">
        <f t="shared" si="21"/>
        <v>0</v>
      </c>
      <c r="X154" s="143">
        <v>0</v>
      </c>
      <c r="Y154" s="143">
        <f t="shared" si="22"/>
        <v>0</v>
      </c>
      <c r="Z154" s="143">
        <v>0</v>
      </c>
      <c r="AA154" s="144">
        <f t="shared" si="23"/>
        <v>0</v>
      </c>
      <c r="AR154" s="17" t="s">
        <v>187</v>
      </c>
      <c r="AT154" s="17" t="s">
        <v>185</v>
      </c>
      <c r="AU154" s="17" t="s">
        <v>81</v>
      </c>
      <c r="AY154" s="17" t="s">
        <v>136</v>
      </c>
      <c r="BE154" s="145">
        <f t="shared" si="24"/>
        <v>29800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7" t="s">
        <v>16</v>
      </c>
      <c r="BK154" s="145">
        <f t="shared" si="29"/>
        <v>29800</v>
      </c>
      <c r="BL154" s="17" t="s">
        <v>188</v>
      </c>
      <c r="BM154" s="17" t="s">
        <v>265</v>
      </c>
    </row>
    <row r="155" spans="2:65" s="1" customFormat="1" ht="31.5" customHeight="1" x14ac:dyDescent="0.3">
      <c r="B155" s="136"/>
      <c r="C155" s="146">
        <v>32</v>
      </c>
      <c r="D155" s="146" t="s">
        <v>185</v>
      </c>
      <c r="E155" s="147" t="s">
        <v>266</v>
      </c>
      <c r="F155" s="308" t="s">
        <v>620</v>
      </c>
      <c r="G155" s="305"/>
      <c r="H155" s="305"/>
      <c r="I155" s="305"/>
      <c r="J155" s="148" t="s">
        <v>194</v>
      </c>
      <c r="K155" s="149">
        <v>2</v>
      </c>
      <c r="L155" s="306">
        <v>13750</v>
      </c>
      <c r="M155" s="306"/>
      <c r="N155" s="306">
        <f t="shared" si="20"/>
        <v>27500</v>
      </c>
      <c r="O155" s="277"/>
      <c r="P155" s="277"/>
      <c r="Q155" s="277"/>
      <c r="R155" s="141"/>
      <c r="T155" s="142" t="s">
        <v>5</v>
      </c>
      <c r="U155" s="40" t="s">
        <v>38</v>
      </c>
      <c r="V155" s="143">
        <v>0</v>
      </c>
      <c r="W155" s="143">
        <f t="shared" si="21"/>
        <v>0</v>
      </c>
      <c r="X155" s="143">
        <v>0</v>
      </c>
      <c r="Y155" s="143">
        <f t="shared" si="22"/>
        <v>0</v>
      </c>
      <c r="Z155" s="143">
        <v>0</v>
      </c>
      <c r="AA155" s="144">
        <f t="shared" si="23"/>
        <v>0</v>
      </c>
      <c r="AR155" s="17" t="s">
        <v>187</v>
      </c>
      <c r="AT155" s="17" t="s">
        <v>185</v>
      </c>
      <c r="AU155" s="17" t="s">
        <v>81</v>
      </c>
      <c r="AY155" s="17" t="s">
        <v>136</v>
      </c>
      <c r="BE155" s="145">
        <f t="shared" si="24"/>
        <v>27500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7" t="s">
        <v>16</v>
      </c>
      <c r="BK155" s="145">
        <f t="shared" si="29"/>
        <v>27500</v>
      </c>
      <c r="BL155" s="17" t="s">
        <v>188</v>
      </c>
      <c r="BM155" s="17" t="s">
        <v>267</v>
      </c>
    </row>
    <row r="156" spans="2:65" s="1" customFormat="1" ht="22.5" customHeight="1" x14ac:dyDescent="0.3">
      <c r="B156" s="136"/>
      <c r="C156" s="146">
        <v>33</v>
      </c>
      <c r="D156" s="146" t="s">
        <v>185</v>
      </c>
      <c r="E156" s="192" t="s">
        <v>613</v>
      </c>
      <c r="F156" s="305" t="s">
        <v>592</v>
      </c>
      <c r="G156" s="305"/>
      <c r="H156" s="305"/>
      <c r="I156" s="305"/>
      <c r="J156" s="148" t="s">
        <v>186</v>
      </c>
      <c r="K156" s="149">
        <v>31</v>
      </c>
      <c r="L156" s="307">
        <v>18</v>
      </c>
      <c r="M156" s="307"/>
      <c r="N156" s="306">
        <f t="shared" si="20"/>
        <v>558</v>
      </c>
      <c r="O156" s="277"/>
      <c r="P156" s="277"/>
      <c r="Q156" s="277"/>
      <c r="R156" s="141"/>
      <c r="T156" s="142" t="s">
        <v>5</v>
      </c>
      <c r="U156" s="40" t="s">
        <v>38</v>
      </c>
      <c r="V156" s="143">
        <v>0</v>
      </c>
      <c r="W156" s="143">
        <f t="shared" si="21"/>
        <v>0</v>
      </c>
      <c r="X156" s="143">
        <v>2.5000000000000001E-4</v>
      </c>
      <c r="Y156" s="143">
        <f t="shared" si="22"/>
        <v>7.7499999999999999E-3</v>
      </c>
      <c r="Z156" s="143">
        <v>0</v>
      </c>
      <c r="AA156" s="144">
        <f t="shared" si="23"/>
        <v>0</v>
      </c>
      <c r="AR156" s="17" t="s">
        <v>187</v>
      </c>
      <c r="AT156" s="17" t="s">
        <v>185</v>
      </c>
      <c r="AU156" s="17" t="s">
        <v>81</v>
      </c>
      <c r="AY156" s="17" t="s">
        <v>136</v>
      </c>
      <c r="BE156" s="145">
        <f t="shared" si="24"/>
        <v>558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7" t="s">
        <v>16</v>
      </c>
      <c r="BK156" s="145">
        <f t="shared" si="29"/>
        <v>558</v>
      </c>
      <c r="BL156" s="17" t="s">
        <v>188</v>
      </c>
      <c r="BM156" s="17" t="s">
        <v>268</v>
      </c>
    </row>
    <row r="157" spans="2:65" s="1" customFormat="1" ht="22.5" customHeight="1" x14ac:dyDescent="0.3">
      <c r="B157" s="136"/>
      <c r="C157" s="146">
        <v>34</v>
      </c>
      <c r="D157" s="146" t="s">
        <v>185</v>
      </c>
      <c r="E157" s="147" t="s">
        <v>269</v>
      </c>
      <c r="F157" s="305" t="s">
        <v>270</v>
      </c>
      <c r="G157" s="305"/>
      <c r="H157" s="305"/>
      <c r="I157" s="305"/>
      <c r="J157" s="148" t="s">
        <v>186</v>
      </c>
      <c r="K157" s="149">
        <v>18</v>
      </c>
      <c r="L157" s="306">
        <v>85</v>
      </c>
      <c r="M157" s="306"/>
      <c r="N157" s="306">
        <f t="shared" si="20"/>
        <v>1530</v>
      </c>
      <c r="O157" s="277"/>
      <c r="P157" s="277"/>
      <c r="Q157" s="277"/>
      <c r="R157" s="141"/>
      <c r="T157" s="142" t="s">
        <v>5</v>
      </c>
      <c r="U157" s="40" t="s">
        <v>38</v>
      </c>
      <c r="V157" s="143">
        <v>0</v>
      </c>
      <c r="W157" s="143">
        <f t="shared" si="21"/>
        <v>0</v>
      </c>
      <c r="X157" s="143">
        <v>6.3000000000000003E-4</v>
      </c>
      <c r="Y157" s="143">
        <f t="shared" si="22"/>
        <v>1.1340000000000001E-2</v>
      </c>
      <c r="Z157" s="143">
        <v>0</v>
      </c>
      <c r="AA157" s="144">
        <f t="shared" si="23"/>
        <v>0</v>
      </c>
      <c r="AR157" s="17" t="s">
        <v>187</v>
      </c>
      <c r="AT157" s="17" t="s">
        <v>185</v>
      </c>
      <c r="AU157" s="17" t="s">
        <v>81</v>
      </c>
      <c r="AY157" s="17" t="s">
        <v>136</v>
      </c>
      <c r="BE157" s="145">
        <f t="shared" si="24"/>
        <v>1530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7" t="s">
        <v>16</v>
      </c>
      <c r="BK157" s="145">
        <f t="shared" si="29"/>
        <v>1530</v>
      </c>
      <c r="BL157" s="17" t="s">
        <v>188</v>
      </c>
      <c r="BM157" s="17" t="s">
        <v>271</v>
      </c>
    </row>
    <row r="158" spans="2:65" s="1" customFormat="1" ht="22.5" customHeight="1" x14ac:dyDescent="0.3">
      <c r="B158" s="136"/>
      <c r="C158" s="146">
        <v>35</v>
      </c>
      <c r="D158" s="146" t="s">
        <v>185</v>
      </c>
      <c r="E158" s="147" t="s">
        <v>272</v>
      </c>
      <c r="F158" s="305" t="s">
        <v>273</v>
      </c>
      <c r="G158" s="305"/>
      <c r="H158" s="305"/>
      <c r="I158" s="305"/>
      <c r="J158" s="148" t="s">
        <v>194</v>
      </c>
      <c r="K158" s="149">
        <v>1</v>
      </c>
      <c r="L158" s="306">
        <v>6500</v>
      </c>
      <c r="M158" s="306"/>
      <c r="N158" s="306">
        <f t="shared" si="20"/>
        <v>6500</v>
      </c>
      <c r="O158" s="277"/>
      <c r="P158" s="277"/>
      <c r="Q158" s="277"/>
      <c r="R158" s="141"/>
      <c r="T158" s="142" t="s">
        <v>5</v>
      </c>
      <c r="U158" s="40" t="s">
        <v>38</v>
      </c>
      <c r="V158" s="143">
        <v>0</v>
      </c>
      <c r="W158" s="143">
        <f t="shared" si="21"/>
        <v>0</v>
      </c>
      <c r="X158" s="143">
        <v>0</v>
      </c>
      <c r="Y158" s="143">
        <f t="shared" si="22"/>
        <v>0</v>
      </c>
      <c r="Z158" s="143">
        <v>0</v>
      </c>
      <c r="AA158" s="144">
        <f t="shared" si="23"/>
        <v>0</v>
      </c>
      <c r="AR158" s="17" t="s">
        <v>187</v>
      </c>
      <c r="AT158" s="17" t="s">
        <v>185</v>
      </c>
      <c r="AU158" s="17" t="s">
        <v>81</v>
      </c>
      <c r="AY158" s="17" t="s">
        <v>136</v>
      </c>
      <c r="BE158" s="145">
        <f t="shared" si="24"/>
        <v>6500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7" t="s">
        <v>16</v>
      </c>
      <c r="BK158" s="145">
        <f t="shared" si="29"/>
        <v>6500</v>
      </c>
      <c r="BL158" s="17" t="s">
        <v>188</v>
      </c>
      <c r="BM158" s="17" t="s">
        <v>274</v>
      </c>
    </row>
    <row r="159" spans="2:65" s="1" customFormat="1" ht="22.5" customHeight="1" x14ac:dyDescent="0.3">
      <c r="B159" s="136"/>
      <c r="C159" s="146">
        <v>36</v>
      </c>
      <c r="D159" s="146" t="s">
        <v>185</v>
      </c>
      <c r="E159" s="147" t="s">
        <v>275</v>
      </c>
      <c r="F159" s="305" t="s">
        <v>276</v>
      </c>
      <c r="G159" s="305"/>
      <c r="H159" s="305"/>
      <c r="I159" s="305"/>
      <c r="J159" s="148" t="s">
        <v>194</v>
      </c>
      <c r="K159" s="149">
        <v>2</v>
      </c>
      <c r="L159" s="306">
        <v>1050</v>
      </c>
      <c r="M159" s="306"/>
      <c r="N159" s="306">
        <f t="shared" si="20"/>
        <v>2100</v>
      </c>
      <c r="O159" s="277"/>
      <c r="P159" s="277"/>
      <c r="Q159" s="277"/>
      <c r="R159" s="141"/>
      <c r="T159" s="142" t="s">
        <v>5</v>
      </c>
      <c r="U159" s="40" t="s">
        <v>38</v>
      </c>
      <c r="V159" s="143">
        <v>0</v>
      </c>
      <c r="W159" s="143">
        <f t="shared" si="21"/>
        <v>0</v>
      </c>
      <c r="X159" s="143">
        <v>0</v>
      </c>
      <c r="Y159" s="143">
        <f t="shared" si="22"/>
        <v>0</v>
      </c>
      <c r="Z159" s="143">
        <v>0</v>
      </c>
      <c r="AA159" s="144">
        <f t="shared" si="23"/>
        <v>0</v>
      </c>
      <c r="AR159" s="17" t="s">
        <v>187</v>
      </c>
      <c r="AT159" s="17" t="s">
        <v>185</v>
      </c>
      <c r="AU159" s="17" t="s">
        <v>81</v>
      </c>
      <c r="AY159" s="17" t="s">
        <v>136</v>
      </c>
      <c r="BE159" s="145">
        <f t="shared" si="24"/>
        <v>2100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7" t="s">
        <v>16</v>
      </c>
      <c r="BK159" s="145">
        <f t="shared" si="29"/>
        <v>2100</v>
      </c>
      <c r="BL159" s="17" t="s">
        <v>188</v>
      </c>
      <c r="BM159" s="17" t="s">
        <v>277</v>
      </c>
    </row>
    <row r="160" spans="2:65" s="1" customFormat="1" ht="22.5" customHeight="1" x14ac:dyDescent="0.3">
      <c r="B160" s="136"/>
      <c r="C160" s="146">
        <v>37</v>
      </c>
      <c r="D160" s="146" t="s">
        <v>185</v>
      </c>
      <c r="E160" s="147" t="s">
        <v>278</v>
      </c>
      <c r="F160" s="305" t="s">
        <v>279</v>
      </c>
      <c r="G160" s="305"/>
      <c r="H160" s="305"/>
      <c r="I160" s="305"/>
      <c r="J160" s="148" t="s">
        <v>194</v>
      </c>
      <c r="K160" s="149">
        <v>2</v>
      </c>
      <c r="L160" s="306">
        <v>4100</v>
      </c>
      <c r="M160" s="306"/>
      <c r="N160" s="306">
        <f t="shared" si="20"/>
        <v>8200</v>
      </c>
      <c r="O160" s="277"/>
      <c r="P160" s="277"/>
      <c r="Q160" s="277"/>
      <c r="R160" s="141"/>
      <c r="T160" s="142" t="s">
        <v>5</v>
      </c>
      <c r="U160" s="40" t="s">
        <v>38</v>
      </c>
      <c r="V160" s="143">
        <v>0</v>
      </c>
      <c r="W160" s="143">
        <f t="shared" si="21"/>
        <v>0</v>
      </c>
      <c r="X160" s="143">
        <v>0</v>
      </c>
      <c r="Y160" s="143">
        <f t="shared" si="22"/>
        <v>0</v>
      </c>
      <c r="Z160" s="143">
        <v>0</v>
      </c>
      <c r="AA160" s="144">
        <f t="shared" si="23"/>
        <v>0</v>
      </c>
      <c r="AR160" s="17" t="s">
        <v>187</v>
      </c>
      <c r="AT160" s="17" t="s">
        <v>185</v>
      </c>
      <c r="AU160" s="17" t="s">
        <v>81</v>
      </c>
      <c r="AY160" s="17" t="s">
        <v>136</v>
      </c>
      <c r="BE160" s="145">
        <f t="shared" si="24"/>
        <v>8200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7" t="s">
        <v>16</v>
      </c>
      <c r="BK160" s="145">
        <f t="shared" si="29"/>
        <v>8200</v>
      </c>
      <c r="BL160" s="17" t="s">
        <v>188</v>
      </c>
      <c r="BM160" s="17" t="s">
        <v>280</v>
      </c>
    </row>
    <row r="161" spans="2:65" s="1" customFormat="1" ht="31.5" customHeight="1" x14ac:dyDescent="0.3">
      <c r="B161" s="136"/>
      <c r="C161" s="146">
        <v>38</v>
      </c>
      <c r="D161" s="146" t="s">
        <v>185</v>
      </c>
      <c r="E161" s="147" t="s">
        <v>281</v>
      </c>
      <c r="F161" s="305" t="s">
        <v>282</v>
      </c>
      <c r="G161" s="305"/>
      <c r="H161" s="305"/>
      <c r="I161" s="305"/>
      <c r="J161" s="148" t="s">
        <v>194</v>
      </c>
      <c r="K161" s="149">
        <v>1</v>
      </c>
      <c r="L161" s="306">
        <v>8100</v>
      </c>
      <c r="M161" s="306"/>
      <c r="N161" s="306">
        <f t="shared" si="20"/>
        <v>8100</v>
      </c>
      <c r="O161" s="277"/>
      <c r="P161" s="277"/>
      <c r="Q161" s="277"/>
      <c r="R161" s="141"/>
      <c r="T161" s="142" t="s">
        <v>5</v>
      </c>
      <c r="U161" s="40" t="s">
        <v>38</v>
      </c>
      <c r="V161" s="143">
        <v>0</v>
      </c>
      <c r="W161" s="143">
        <f t="shared" si="21"/>
        <v>0</v>
      </c>
      <c r="X161" s="143">
        <v>0</v>
      </c>
      <c r="Y161" s="143">
        <f t="shared" si="22"/>
        <v>0</v>
      </c>
      <c r="Z161" s="143">
        <v>0</v>
      </c>
      <c r="AA161" s="144">
        <f t="shared" si="23"/>
        <v>0</v>
      </c>
      <c r="AR161" s="17" t="s">
        <v>187</v>
      </c>
      <c r="AT161" s="17" t="s">
        <v>185</v>
      </c>
      <c r="AU161" s="17" t="s">
        <v>81</v>
      </c>
      <c r="AY161" s="17" t="s">
        <v>136</v>
      </c>
      <c r="BE161" s="145">
        <f t="shared" si="24"/>
        <v>8100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7" t="s">
        <v>16</v>
      </c>
      <c r="BK161" s="145">
        <f t="shared" si="29"/>
        <v>8100</v>
      </c>
      <c r="BL161" s="17" t="s">
        <v>188</v>
      </c>
      <c r="BM161" s="17" t="s">
        <v>283</v>
      </c>
    </row>
    <row r="162" spans="2:65" s="1" customFormat="1" ht="31.5" customHeight="1" x14ac:dyDescent="0.3">
      <c r="B162" s="136"/>
      <c r="C162" s="146">
        <v>39</v>
      </c>
      <c r="D162" s="146" t="s">
        <v>185</v>
      </c>
      <c r="E162" s="147" t="s">
        <v>284</v>
      </c>
      <c r="F162" s="305" t="s">
        <v>285</v>
      </c>
      <c r="G162" s="305"/>
      <c r="H162" s="305"/>
      <c r="I162" s="305"/>
      <c r="J162" s="148" t="s">
        <v>194</v>
      </c>
      <c r="K162" s="149">
        <v>1</v>
      </c>
      <c r="L162" s="306">
        <v>16050</v>
      </c>
      <c r="M162" s="306"/>
      <c r="N162" s="306">
        <f t="shared" si="20"/>
        <v>16050</v>
      </c>
      <c r="O162" s="277"/>
      <c r="P162" s="277"/>
      <c r="Q162" s="277"/>
      <c r="R162" s="141"/>
      <c r="T162" s="142" t="s">
        <v>5</v>
      </c>
      <c r="U162" s="40" t="s">
        <v>38</v>
      </c>
      <c r="V162" s="143">
        <v>0</v>
      </c>
      <c r="W162" s="143">
        <f t="shared" si="21"/>
        <v>0</v>
      </c>
      <c r="X162" s="143">
        <v>0</v>
      </c>
      <c r="Y162" s="143">
        <f t="shared" si="22"/>
        <v>0</v>
      </c>
      <c r="Z162" s="143">
        <v>0</v>
      </c>
      <c r="AA162" s="144">
        <f t="shared" si="23"/>
        <v>0</v>
      </c>
      <c r="AR162" s="17" t="s">
        <v>187</v>
      </c>
      <c r="AT162" s="17" t="s">
        <v>185</v>
      </c>
      <c r="AU162" s="17" t="s">
        <v>81</v>
      </c>
      <c r="AY162" s="17" t="s">
        <v>136</v>
      </c>
      <c r="BE162" s="145">
        <f t="shared" si="24"/>
        <v>16050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7" t="s">
        <v>16</v>
      </c>
      <c r="BK162" s="145">
        <f t="shared" si="29"/>
        <v>16050</v>
      </c>
      <c r="BL162" s="17" t="s">
        <v>188</v>
      </c>
      <c r="BM162" s="17" t="s">
        <v>286</v>
      </c>
    </row>
    <row r="163" spans="2:65" s="1" customFormat="1" ht="22.5" customHeight="1" x14ac:dyDescent="0.3">
      <c r="B163" s="136"/>
      <c r="C163" s="146">
        <v>40</v>
      </c>
      <c r="D163" s="146" t="s">
        <v>185</v>
      </c>
      <c r="E163" s="147" t="s">
        <v>287</v>
      </c>
      <c r="F163" s="305" t="s">
        <v>288</v>
      </c>
      <c r="G163" s="305"/>
      <c r="H163" s="305"/>
      <c r="I163" s="305"/>
      <c r="J163" s="148" t="s">
        <v>194</v>
      </c>
      <c r="K163" s="149">
        <v>2</v>
      </c>
      <c r="L163" s="306">
        <v>1020</v>
      </c>
      <c r="M163" s="306"/>
      <c r="N163" s="306">
        <f t="shared" si="20"/>
        <v>2040</v>
      </c>
      <c r="O163" s="277"/>
      <c r="P163" s="277"/>
      <c r="Q163" s="277"/>
      <c r="R163" s="141"/>
      <c r="T163" s="142" t="s">
        <v>5</v>
      </c>
      <c r="U163" s="40" t="s">
        <v>38</v>
      </c>
      <c r="V163" s="143">
        <v>0</v>
      </c>
      <c r="W163" s="143">
        <f t="shared" si="21"/>
        <v>0</v>
      </c>
      <c r="X163" s="143">
        <v>0</v>
      </c>
      <c r="Y163" s="143">
        <f t="shared" si="22"/>
        <v>0</v>
      </c>
      <c r="Z163" s="143">
        <v>0</v>
      </c>
      <c r="AA163" s="144">
        <f t="shared" si="23"/>
        <v>0</v>
      </c>
      <c r="AR163" s="17" t="s">
        <v>187</v>
      </c>
      <c r="AT163" s="17" t="s">
        <v>185</v>
      </c>
      <c r="AU163" s="17" t="s">
        <v>81</v>
      </c>
      <c r="AY163" s="17" t="s">
        <v>136</v>
      </c>
      <c r="BE163" s="145">
        <f t="shared" si="24"/>
        <v>2040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7" t="s">
        <v>16</v>
      </c>
      <c r="BK163" s="145">
        <f t="shared" si="29"/>
        <v>2040</v>
      </c>
      <c r="BL163" s="17" t="s">
        <v>188</v>
      </c>
      <c r="BM163" s="17" t="s">
        <v>289</v>
      </c>
    </row>
    <row r="164" spans="2:65" s="1" customFormat="1" ht="22.5" customHeight="1" x14ac:dyDescent="0.3">
      <c r="B164" s="136"/>
      <c r="C164" s="146">
        <v>41</v>
      </c>
      <c r="D164" s="146" t="s">
        <v>185</v>
      </c>
      <c r="E164" s="147" t="s">
        <v>290</v>
      </c>
      <c r="F164" s="305" t="s">
        <v>291</v>
      </c>
      <c r="G164" s="305"/>
      <c r="H164" s="305"/>
      <c r="I164" s="305"/>
      <c r="J164" s="148" t="s">
        <v>194</v>
      </c>
      <c r="K164" s="149">
        <v>1</v>
      </c>
      <c r="L164" s="306">
        <v>5500</v>
      </c>
      <c r="M164" s="306"/>
      <c r="N164" s="306">
        <f t="shared" si="20"/>
        <v>5500</v>
      </c>
      <c r="O164" s="277"/>
      <c r="P164" s="277"/>
      <c r="Q164" s="277"/>
      <c r="R164" s="141"/>
      <c r="T164" s="142" t="s">
        <v>5</v>
      </c>
      <c r="U164" s="151" t="s">
        <v>38</v>
      </c>
      <c r="V164" s="152">
        <v>0</v>
      </c>
      <c r="W164" s="152">
        <f t="shared" si="21"/>
        <v>0</v>
      </c>
      <c r="X164" s="152">
        <v>0</v>
      </c>
      <c r="Y164" s="152">
        <f t="shared" si="22"/>
        <v>0</v>
      </c>
      <c r="Z164" s="152">
        <v>0</v>
      </c>
      <c r="AA164" s="153">
        <f t="shared" si="23"/>
        <v>0</v>
      </c>
      <c r="AR164" s="17" t="s">
        <v>187</v>
      </c>
      <c r="AT164" s="17" t="s">
        <v>185</v>
      </c>
      <c r="AU164" s="17" t="s">
        <v>81</v>
      </c>
      <c r="AY164" s="17" t="s">
        <v>136</v>
      </c>
      <c r="BE164" s="145">
        <f t="shared" si="24"/>
        <v>5500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7" t="s">
        <v>16</v>
      </c>
      <c r="BK164" s="145">
        <f t="shared" si="29"/>
        <v>5500</v>
      </c>
      <c r="BL164" s="17" t="s">
        <v>188</v>
      </c>
      <c r="BM164" s="17" t="s">
        <v>292</v>
      </c>
    </row>
    <row r="165" spans="2:65" s="1" customFormat="1" ht="6.95" customHeight="1" x14ac:dyDescent="0.3"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7"/>
    </row>
  </sheetData>
  <mergeCells count="188">
    <mergeCell ref="N89:Q89"/>
    <mergeCell ref="N90:Q90"/>
    <mergeCell ref="N115:Q115"/>
    <mergeCell ref="N116:Q116"/>
    <mergeCell ref="F117:I117"/>
    <mergeCell ref="L117:M117"/>
    <mergeCell ref="N117:Q117"/>
    <mergeCell ref="F118:I118"/>
    <mergeCell ref="L118:M118"/>
    <mergeCell ref="N118:Q118"/>
    <mergeCell ref="N91:Q91"/>
    <mergeCell ref="N92:Q92"/>
    <mergeCell ref="N93:Q93"/>
    <mergeCell ref="N95:Q95"/>
    <mergeCell ref="L97:Q97"/>
    <mergeCell ref="C103:Q103"/>
    <mergeCell ref="F105:P105"/>
    <mergeCell ref="F106:P106"/>
    <mergeCell ref="M108:P108"/>
    <mergeCell ref="M110:Q110"/>
    <mergeCell ref="M111:Q111"/>
    <mergeCell ref="F113:I113"/>
    <mergeCell ref="L113:M113"/>
    <mergeCell ref="N113:Q113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114:Q114"/>
    <mergeCell ref="N120:Q120"/>
    <mergeCell ref="N121:Q121"/>
    <mergeCell ref="F119:I119"/>
    <mergeCell ref="L119:M119"/>
    <mergeCell ref="N119:Q119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2:I132"/>
    <mergeCell ref="L132:M132"/>
    <mergeCell ref="N132:Q132"/>
    <mergeCell ref="F133:I133"/>
    <mergeCell ref="L133:M133"/>
    <mergeCell ref="N133:Q133"/>
    <mergeCell ref="F130:I130"/>
    <mergeCell ref="L130:M130"/>
    <mergeCell ref="N130:Q130"/>
    <mergeCell ref="F131:I131"/>
    <mergeCell ref="L131:M131"/>
    <mergeCell ref="N131:Q131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F141:I141"/>
    <mergeCell ref="L141:M141"/>
    <mergeCell ref="N141:Q141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2:I142"/>
    <mergeCell ref="F143:I143"/>
    <mergeCell ref="L143:M143"/>
    <mergeCell ref="N143:Q143"/>
    <mergeCell ref="F144:I144"/>
    <mergeCell ref="L144:M144"/>
    <mergeCell ref="N144:Q144"/>
    <mergeCell ref="N145:Q145"/>
    <mergeCell ref="F146:I146"/>
    <mergeCell ref="L146:M146"/>
    <mergeCell ref="N146:Q146"/>
    <mergeCell ref="N156:Q156"/>
    <mergeCell ref="F157:I157"/>
    <mergeCell ref="L157:M157"/>
    <mergeCell ref="N157:Q157"/>
    <mergeCell ref="H1:K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S2:AC2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9:I159"/>
    <mergeCell ref="L159:M159"/>
    <mergeCell ref="N159:Q159"/>
    <mergeCell ref="F156:I156"/>
    <mergeCell ref="L156:M156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11" display="3) Rozpočet" xr:uid="{00000000-0004-0000-0200-000002000000}"/>
    <hyperlink ref="S1:T1" location="'Rekapitulace stavby'!C2" display="Rekapitulace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167"/>
  <sheetViews>
    <sheetView showGridLines="0" zoomScaleNormal="100" workbookViewId="0">
      <pane ySplit="1" topLeftCell="A149" activePane="bottomLeft" state="frozen"/>
      <selection activeCell="BG97" sqref="BG97"/>
      <selection pane="bottomLeft" activeCell="L165" sqref="L165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6.832031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0" hidden="1" customWidth="1"/>
    <col min="44" max="62" width="9.33203125" hidden="1" customWidth="1"/>
    <col min="63" max="63" width="12.6640625" hidden="1" customWidth="1"/>
    <col min="64" max="65" width="9.33203125" hidden="1" customWidth="1"/>
    <col min="66" max="66" width="0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86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293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60697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N96</f>
        <v>606.97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61303.97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ROUND((SUM(BE96:BE98)+SUM(BE116:BE166)), 2)</f>
        <v>61303.97</v>
      </c>
      <c r="I32" s="290"/>
      <c r="J32" s="290"/>
      <c r="K32" s="32"/>
      <c r="L32" s="32"/>
      <c r="M32" s="301">
        <f>ROUND(ROUND((SUM(BE96:BE98)+SUM(BE116:BE166)), 2)*F32, 2)</f>
        <v>12873.83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ROUND((SUM(BF96:BF98)+SUM(BF116:BF166)), 2)</f>
        <v>0</v>
      </c>
      <c r="I33" s="290"/>
      <c r="J33" s="290"/>
      <c r="K33" s="32"/>
      <c r="L33" s="32"/>
      <c r="M33" s="301">
        <f>ROUND(ROUND((SUM(BF96:BF98)+SUM(BF116:BF166)),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ROUND((SUM(BG96:BG98)+SUM(BG116:BG166)),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ROUND((SUM(BH96:BH98)+SUM(BH116:BH166)),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ROUND((SUM(BI96:BI98)+SUM(BI116:BI166)),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74177.8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3 - Montážní práce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232"/>
      <c r="M88" s="232"/>
      <c r="N88" s="237">
        <f>N116</f>
        <v>60697</v>
      </c>
      <c r="O88" s="323"/>
      <c r="P88" s="323"/>
      <c r="Q88" s="323"/>
      <c r="R88" s="33"/>
      <c r="AU88" s="17" t="s">
        <v>114</v>
      </c>
    </row>
    <row r="89" spans="2:47" s="213" customFormat="1" ht="24.95" customHeight="1" x14ac:dyDescent="0.3">
      <c r="B89" s="214"/>
      <c r="C89" s="215"/>
      <c r="D89" s="216" t="s">
        <v>373</v>
      </c>
      <c r="E89" s="215"/>
      <c r="F89" s="215"/>
      <c r="G89" s="215"/>
      <c r="H89" s="215"/>
      <c r="I89" s="215"/>
      <c r="J89" s="215"/>
      <c r="K89" s="215"/>
      <c r="L89" s="233"/>
      <c r="M89" s="233"/>
      <c r="N89" s="283">
        <f>N117</f>
        <v>355</v>
      </c>
      <c r="O89" s="294"/>
      <c r="P89" s="294"/>
      <c r="Q89" s="294"/>
      <c r="R89" s="217"/>
    </row>
    <row r="90" spans="2:47" s="218" customFormat="1" ht="19.899999999999999" customHeight="1" x14ac:dyDescent="0.3">
      <c r="B90" s="219"/>
      <c r="C90" s="220"/>
      <c r="D90" s="221" t="s">
        <v>595</v>
      </c>
      <c r="E90" s="220"/>
      <c r="F90" s="220"/>
      <c r="G90" s="220"/>
      <c r="H90" s="220"/>
      <c r="I90" s="220"/>
      <c r="J90" s="220"/>
      <c r="K90" s="220"/>
      <c r="L90" s="234"/>
      <c r="M90" s="234"/>
      <c r="N90" s="295">
        <f>N118</f>
        <v>355</v>
      </c>
      <c r="O90" s="296"/>
      <c r="P90" s="296"/>
      <c r="Q90" s="296"/>
      <c r="R90" s="222"/>
    </row>
    <row r="91" spans="2:47" s="6" customFormat="1" ht="24.95" customHeight="1" x14ac:dyDescent="0.3">
      <c r="B91" s="108"/>
      <c r="C91" s="109"/>
      <c r="D91" s="110" t="s">
        <v>182</v>
      </c>
      <c r="E91" s="109"/>
      <c r="F91" s="109"/>
      <c r="G91" s="109"/>
      <c r="H91" s="109"/>
      <c r="I91" s="109"/>
      <c r="J91" s="109"/>
      <c r="K91" s="109"/>
      <c r="L91" s="233"/>
      <c r="M91" s="233"/>
      <c r="N91" s="283">
        <f>N121</f>
        <v>55542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183</v>
      </c>
      <c r="E92" s="113"/>
      <c r="F92" s="113"/>
      <c r="G92" s="113"/>
      <c r="H92" s="113"/>
      <c r="I92" s="113"/>
      <c r="J92" s="113"/>
      <c r="K92" s="113"/>
      <c r="L92" s="234"/>
      <c r="M92" s="234"/>
      <c r="N92" s="295">
        <f>N122</f>
        <v>1880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184</v>
      </c>
      <c r="E93" s="113"/>
      <c r="F93" s="113"/>
      <c r="G93" s="113"/>
      <c r="H93" s="113"/>
      <c r="I93" s="113"/>
      <c r="J93" s="113"/>
      <c r="K93" s="113"/>
      <c r="L93" s="234"/>
      <c r="M93" s="234"/>
      <c r="N93" s="295">
        <f>N127</f>
        <v>53662</v>
      </c>
      <c r="O93" s="296"/>
      <c r="P93" s="296"/>
      <c r="Q93" s="296"/>
      <c r="R93" s="115"/>
    </row>
    <row r="94" spans="2:47" s="6" customFormat="1" ht="24.95" customHeight="1" x14ac:dyDescent="0.3">
      <c r="B94" s="108"/>
      <c r="C94" s="109"/>
      <c r="D94" s="110" t="s">
        <v>294</v>
      </c>
      <c r="E94" s="109"/>
      <c r="F94" s="109"/>
      <c r="G94" s="109"/>
      <c r="H94" s="109"/>
      <c r="I94" s="109"/>
      <c r="J94" s="109"/>
      <c r="K94" s="109"/>
      <c r="L94" s="233"/>
      <c r="M94" s="233"/>
      <c r="N94" s="283">
        <f>N165</f>
        <v>4800</v>
      </c>
      <c r="O94" s="294"/>
      <c r="P94" s="294"/>
      <c r="Q94" s="294"/>
      <c r="R94" s="111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232"/>
      <c r="M95" s="232"/>
      <c r="N95" s="232"/>
      <c r="O95" s="232"/>
      <c r="P95" s="232"/>
      <c r="Q95" s="2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232"/>
      <c r="M96" s="232"/>
      <c r="N96" s="323">
        <f>ROUND(N97,2)</f>
        <v>606.97</v>
      </c>
      <c r="O96" s="298"/>
      <c r="P96" s="298"/>
      <c r="Q96" s="298"/>
      <c r="R96" s="33"/>
      <c r="T96" s="116"/>
      <c r="U96" s="117" t="s">
        <v>37</v>
      </c>
    </row>
    <row r="97" spans="2:65" s="1" customFormat="1" ht="18" customHeight="1" x14ac:dyDescent="0.3">
      <c r="B97" s="136"/>
      <c r="C97" s="154"/>
      <c r="D97" s="324" t="s">
        <v>295</v>
      </c>
      <c r="E97" s="324"/>
      <c r="F97" s="324"/>
      <c r="G97" s="324"/>
      <c r="H97" s="324"/>
      <c r="I97" s="154"/>
      <c r="J97" s="154"/>
      <c r="K97" s="154"/>
      <c r="L97" s="235"/>
      <c r="M97" s="235"/>
      <c r="N97" s="325">
        <f>N88/100*1</f>
        <v>606.97</v>
      </c>
      <c r="O97" s="326"/>
      <c r="P97" s="326"/>
      <c r="Q97" s="326"/>
      <c r="R97" s="141"/>
      <c r="S97" s="154"/>
      <c r="T97" s="155"/>
      <c r="U97" s="156" t="s">
        <v>38</v>
      </c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8" t="s">
        <v>296</v>
      </c>
      <c r="AZ97" s="157"/>
      <c r="BA97" s="157"/>
      <c r="BB97" s="157"/>
      <c r="BC97" s="157"/>
      <c r="BD97" s="157"/>
      <c r="BE97" s="159">
        <f>IF(U97="základní",N97,0)</f>
        <v>606.97</v>
      </c>
      <c r="BF97" s="159">
        <f>IF(U97="snížená",N97,0)</f>
        <v>0</v>
      </c>
      <c r="BG97" s="159">
        <f>IF(U97="zákl. přenesená",N97,0)</f>
        <v>0</v>
      </c>
      <c r="BH97" s="159">
        <f>IF(U97="sníž. přenesená",N97,0)</f>
        <v>0</v>
      </c>
      <c r="BI97" s="159">
        <f>IF(U97="nulová",N97,0)</f>
        <v>0</v>
      </c>
      <c r="BJ97" s="158" t="s">
        <v>16</v>
      </c>
      <c r="BK97" s="157"/>
      <c r="BL97" s="157"/>
      <c r="BM97" s="157"/>
    </row>
    <row r="98" spans="2:65" s="1" customFormat="1" ht="18" customHeight="1" x14ac:dyDescent="0.3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232"/>
      <c r="M98" s="232"/>
      <c r="N98" s="232"/>
      <c r="O98" s="232"/>
      <c r="P98" s="232"/>
      <c r="Q98" s="232"/>
      <c r="R98" s="33"/>
    </row>
    <row r="99" spans="2:65" s="1" customFormat="1" ht="29.25" customHeight="1" x14ac:dyDescent="0.3">
      <c r="B99" s="31"/>
      <c r="C99" s="98" t="s">
        <v>100</v>
      </c>
      <c r="D99" s="99"/>
      <c r="E99" s="99"/>
      <c r="F99" s="99"/>
      <c r="G99" s="99"/>
      <c r="H99" s="99"/>
      <c r="I99" s="99"/>
      <c r="J99" s="99"/>
      <c r="K99" s="99"/>
      <c r="L99" s="238">
        <f>ROUND(SUM(N88+N96),2)</f>
        <v>61303.97</v>
      </c>
      <c r="M99" s="238"/>
      <c r="N99" s="238"/>
      <c r="O99" s="238"/>
      <c r="P99" s="238"/>
      <c r="Q99" s="238"/>
      <c r="R99" s="33"/>
    </row>
    <row r="100" spans="2:65" s="1" customFormat="1" ht="6.95" customHeight="1" x14ac:dyDescent="0.3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65" s="1" customFormat="1" ht="6.95" customHeight="1" x14ac:dyDescent="0.3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65" s="1" customFormat="1" ht="36.950000000000003" customHeight="1" x14ac:dyDescent="0.3">
      <c r="B105" s="31"/>
      <c r="C105" s="262" t="s">
        <v>122</v>
      </c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33"/>
    </row>
    <row r="106" spans="2:65" s="1" customFormat="1" ht="6.95" customHeight="1" x14ac:dyDescent="0.3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65" s="1" customFormat="1" ht="30" customHeight="1" x14ac:dyDescent="0.3">
      <c r="B107" s="31"/>
      <c r="C107" s="28" t="s">
        <v>17</v>
      </c>
      <c r="D107" s="32"/>
      <c r="E107" s="32"/>
      <c r="F107" s="288" t="str">
        <f>F6</f>
        <v>Světelné signalizační zařízení - Jílovská - Luční přechod, Psáry</v>
      </c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32"/>
      <c r="R107" s="33"/>
    </row>
    <row r="108" spans="2:65" s="1" customFormat="1" ht="36.950000000000003" customHeight="1" x14ac:dyDescent="0.3">
      <c r="B108" s="31"/>
      <c r="C108" s="65" t="s">
        <v>107</v>
      </c>
      <c r="D108" s="32"/>
      <c r="E108" s="32"/>
      <c r="F108" s="264" t="str">
        <f>F7</f>
        <v>3 - Montážní práce</v>
      </c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32"/>
      <c r="R108" s="33"/>
    </row>
    <row r="109" spans="2:65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65" s="1" customFormat="1" ht="18" customHeight="1" x14ac:dyDescent="0.3">
      <c r="B110" s="31"/>
      <c r="C110" s="28" t="s">
        <v>21</v>
      </c>
      <c r="D110" s="32"/>
      <c r="E110" s="32"/>
      <c r="F110" s="26" t="str">
        <f>F9</f>
        <v xml:space="preserve"> </v>
      </c>
      <c r="G110" s="32"/>
      <c r="H110" s="32"/>
      <c r="I110" s="32"/>
      <c r="J110" s="32"/>
      <c r="K110" s="28" t="s">
        <v>23</v>
      </c>
      <c r="L110" s="32"/>
      <c r="M110" s="267">
        <f>IF(O9="","",O9)</f>
        <v>43066</v>
      </c>
      <c r="N110" s="267"/>
      <c r="O110" s="267"/>
      <c r="P110" s="267"/>
      <c r="Q110" s="32"/>
      <c r="R110" s="33"/>
    </row>
    <row r="111" spans="2:65" s="1" customFormat="1" ht="6.95" customHeight="1" x14ac:dyDescent="0.3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65" s="1" customFormat="1" ht="15" x14ac:dyDescent="0.3">
      <c r="B112" s="31"/>
      <c r="C112" s="28" t="s">
        <v>26</v>
      </c>
      <c r="D112" s="32"/>
      <c r="E112" s="32"/>
      <c r="F112" s="26" t="str">
        <f>E12</f>
        <v>Obec Psáry</v>
      </c>
      <c r="G112" s="32"/>
      <c r="H112" s="32"/>
      <c r="I112" s="32"/>
      <c r="J112" s="32"/>
      <c r="K112" s="28" t="s">
        <v>30</v>
      </c>
      <c r="L112" s="32"/>
      <c r="M112" s="266" t="str">
        <f>E18</f>
        <v>Swarco Traffic CZ s.r.o.</v>
      </c>
      <c r="N112" s="266"/>
      <c r="O112" s="266"/>
      <c r="P112" s="266"/>
      <c r="Q112" s="266"/>
      <c r="R112" s="33"/>
    </row>
    <row r="113" spans="2:65" s="1" customFormat="1" ht="14.45" customHeight="1" x14ac:dyDescent="0.3">
      <c r="B113" s="31"/>
      <c r="C113" s="28" t="s">
        <v>29</v>
      </c>
      <c r="D113" s="32"/>
      <c r="E113" s="32"/>
      <c r="F113" s="26" t="str">
        <f>IF(E15="","",E15)</f>
        <v xml:space="preserve"> </v>
      </c>
      <c r="G113" s="32"/>
      <c r="H113" s="32"/>
      <c r="I113" s="32"/>
      <c r="J113" s="32"/>
      <c r="K113" s="28" t="s">
        <v>32</v>
      </c>
      <c r="L113" s="32"/>
      <c r="M113" s="266" t="str">
        <f>E21</f>
        <v xml:space="preserve"> </v>
      </c>
      <c r="N113" s="266"/>
      <c r="O113" s="266"/>
      <c r="P113" s="266"/>
      <c r="Q113" s="266"/>
      <c r="R113" s="33"/>
    </row>
    <row r="114" spans="2:65" s="1" customFormat="1" ht="10.35" customHeight="1" x14ac:dyDescent="0.3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8" customFormat="1" ht="29.25" customHeight="1" x14ac:dyDescent="0.3">
      <c r="B115" s="118"/>
      <c r="C115" s="119" t="s">
        <v>123</v>
      </c>
      <c r="D115" s="120" t="s">
        <v>124</v>
      </c>
      <c r="E115" s="120" t="s">
        <v>55</v>
      </c>
      <c r="F115" s="291" t="s">
        <v>125</v>
      </c>
      <c r="G115" s="291"/>
      <c r="H115" s="291"/>
      <c r="I115" s="291"/>
      <c r="J115" s="120" t="s">
        <v>126</v>
      </c>
      <c r="K115" s="120" t="s">
        <v>127</v>
      </c>
      <c r="L115" s="292" t="s">
        <v>128</v>
      </c>
      <c r="M115" s="292"/>
      <c r="N115" s="291" t="s">
        <v>112</v>
      </c>
      <c r="O115" s="291"/>
      <c r="P115" s="291"/>
      <c r="Q115" s="293"/>
      <c r="R115" s="121"/>
      <c r="T115" s="71" t="s">
        <v>129</v>
      </c>
      <c r="U115" s="72" t="s">
        <v>37</v>
      </c>
      <c r="V115" s="72" t="s">
        <v>130</v>
      </c>
      <c r="W115" s="72" t="s">
        <v>131</v>
      </c>
      <c r="X115" s="72" t="s">
        <v>132</v>
      </c>
      <c r="Y115" s="72" t="s">
        <v>133</v>
      </c>
      <c r="Z115" s="72" t="s">
        <v>134</v>
      </c>
      <c r="AA115" s="73" t="s">
        <v>135</v>
      </c>
    </row>
    <row r="116" spans="2:65" s="1" customFormat="1" ht="29.25" customHeight="1" x14ac:dyDescent="0.35">
      <c r="B116" s="31"/>
      <c r="C116" s="75" t="s">
        <v>109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80">
        <f>BK116</f>
        <v>60697</v>
      </c>
      <c r="O116" s="281"/>
      <c r="P116" s="281"/>
      <c r="Q116" s="281"/>
      <c r="R116" s="33"/>
      <c r="T116" s="74"/>
      <c r="U116" s="47"/>
      <c r="V116" s="47"/>
      <c r="W116" s="122">
        <f>W121+W165</f>
        <v>82.702000000000012</v>
      </c>
      <c r="X116" s="47"/>
      <c r="Y116" s="122">
        <f>Y121+Y165</f>
        <v>-1</v>
      </c>
      <c r="Z116" s="47"/>
      <c r="AA116" s="123">
        <f>AA121+AA165</f>
        <v>-1</v>
      </c>
      <c r="AT116" s="17" t="s">
        <v>72</v>
      </c>
      <c r="AU116" s="17" t="s">
        <v>114</v>
      </c>
      <c r="BK116" s="124">
        <f>BK121+BK165+BK117</f>
        <v>60697</v>
      </c>
    </row>
    <row r="117" spans="2:65" s="193" customFormat="1" ht="37.35" customHeight="1" x14ac:dyDescent="0.35">
      <c r="B117" s="194"/>
      <c r="C117" s="195"/>
      <c r="D117" s="196" t="s">
        <v>373</v>
      </c>
      <c r="E117" s="196"/>
      <c r="F117" s="196"/>
      <c r="G117" s="196"/>
      <c r="H117" s="196"/>
      <c r="I117" s="196"/>
      <c r="J117" s="196"/>
      <c r="K117" s="196"/>
      <c r="L117" s="196"/>
      <c r="M117" s="196"/>
      <c r="N117" s="318">
        <f>BK117</f>
        <v>355</v>
      </c>
      <c r="O117" s="319"/>
      <c r="P117" s="319"/>
      <c r="Q117" s="319"/>
      <c r="R117" s="197"/>
      <c r="T117" s="198"/>
      <c r="U117" s="195"/>
      <c r="V117" s="195"/>
      <c r="W117" s="199">
        <f>W118</f>
        <v>0.38400000000000001</v>
      </c>
      <c r="X117" s="195"/>
      <c r="Y117" s="199">
        <f>Y118</f>
        <v>0</v>
      </c>
      <c r="Z117" s="195"/>
      <c r="AA117" s="200">
        <f>AA118</f>
        <v>0</v>
      </c>
      <c r="AR117" s="201" t="s">
        <v>81</v>
      </c>
      <c r="AT117" s="202" t="s">
        <v>72</v>
      </c>
      <c r="AU117" s="202" t="s">
        <v>73</v>
      </c>
      <c r="AY117" s="201" t="s">
        <v>136</v>
      </c>
      <c r="BK117" s="203">
        <f>BK118</f>
        <v>355</v>
      </c>
    </row>
    <row r="118" spans="2:65" s="193" customFormat="1" ht="19.899999999999999" customHeight="1" x14ac:dyDescent="0.3">
      <c r="B118" s="194"/>
      <c r="C118" s="195"/>
      <c r="D118" s="204" t="s">
        <v>595</v>
      </c>
      <c r="E118" s="204"/>
      <c r="F118" s="204"/>
      <c r="G118" s="204"/>
      <c r="H118" s="204"/>
      <c r="I118" s="204"/>
      <c r="J118" s="204"/>
      <c r="K118" s="204"/>
      <c r="L118" s="204"/>
      <c r="M118" s="204"/>
      <c r="N118" s="320">
        <f>BK118</f>
        <v>355</v>
      </c>
      <c r="O118" s="321"/>
      <c r="P118" s="321"/>
      <c r="Q118" s="321"/>
      <c r="R118" s="197"/>
      <c r="T118" s="198"/>
      <c r="U118" s="195"/>
      <c r="V118" s="195"/>
      <c r="W118" s="199">
        <f>W120</f>
        <v>0.38400000000000001</v>
      </c>
      <c r="X118" s="195"/>
      <c r="Y118" s="199">
        <f>Y120</f>
        <v>0</v>
      </c>
      <c r="Z118" s="195"/>
      <c r="AA118" s="200">
        <f>AA120</f>
        <v>0</v>
      </c>
      <c r="AR118" s="201" t="s">
        <v>81</v>
      </c>
      <c r="AT118" s="202" t="s">
        <v>72</v>
      </c>
      <c r="AU118" s="202" t="s">
        <v>16</v>
      </c>
      <c r="AY118" s="201" t="s">
        <v>136</v>
      </c>
      <c r="BK118" s="203">
        <f>SUM(BK119:BK120)</f>
        <v>355</v>
      </c>
    </row>
    <row r="119" spans="2:65" s="175" customFormat="1" ht="22.5" customHeight="1" x14ac:dyDescent="0.3">
      <c r="B119" s="176"/>
      <c r="C119" s="205">
        <v>1</v>
      </c>
      <c r="D119" s="205" t="s">
        <v>137</v>
      </c>
      <c r="E119" s="206" t="s">
        <v>637</v>
      </c>
      <c r="F119" s="322" t="s">
        <v>636</v>
      </c>
      <c r="G119" s="322"/>
      <c r="H119" s="322"/>
      <c r="I119" s="322"/>
      <c r="J119" s="207" t="s">
        <v>194</v>
      </c>
      <c r="K119" s="208">
        <v>1</v>
      </c>
      <c r="L119" s="311">
        <v>250</v>
      </c>
      <c r="M119" s="311"/>
      <c r="N119" s="311">
        <f>ROUND(L119*K119,2)</f>
        <v>250</v>
      </c>
      <c r="O119" s="311"/>
      <c r="P119" s="311"/>
      <c r="Q119" s="311"/>
      <c r="R119" s="181"/>
      <c r="T119" s="209" t="s">
        <v>5</v>
      </c>
      <c r="U119" s="210" t="s">
        <v>38</v>
      </c>
      <c r="V119" s="211">
        <v>0.38400000000000001</v>
      </c>
      <c r="W119" s="211">
        <f>V119*K119</f>
        <v>0.38400000000000001</v>
      </c>
      <c r="X119" s="211">
        <v>0</v>
      </c>
      <c r="Y119" s="211">
        <f>X119*K119</f>
        <v>0</v>
      </c>
      <c r="Z119" s="211">
        <v>0</v>
      </c>
      <c r="AA119" s="212">
        <f>Z119*K119</f>
        <v>0</v>
      </c>
      <c r="AR119" s="186" t="s">
        <v>160</v>
      </c>
      <c r="AT119" s="186" t="s">
        <v>137</v>
      </c>
      <c r="AU119" s="186" t="s">
        <v>81</v>
      </c>
      <c r="AY119" s="186" t="s">
        <v>136</v>
      </c>
      <c r="BE119" s="187">
        <f>IF(U119="základní",N119,0)</f>
        <v>250</v>
      </c>
      <c r="BF119" s="187">
        <f>IF(U119="snížená",N119,0)</f>
        <v>0</v>
      </c>
      <c r="BG119" s="187">
        <f>IF(U119="zákl. přenesená",N119,0)</f>
        <v>0</v>
      </c>
      <c r="BH119" s="187">
        <f>IF(U119="sníž. přenesená",N119,0)</f>
        <v>0</v>
      </c>
      <c r="BI119" s="187">
        <f>IF(U119="nulová",N119,0)</f>
        <v>0</v>
      </c>
      <c r="BJ119" s="186" t="s">
        <v>16</v>
      </c>
      <c r="BK119" s="187">
        <f>ROUND(L119*K119,2)</f>
        <v>250</v>
      </c>
      <c r="BL119" s="186" t="s">
        <v>160</v>
      </c>
      <c r="BM119" s="186" t="s">
        <v>626</v>
      </c>
    </row>
    <row r="120" spans="2:65" s="175" customFormat="1" ht="22.5" customHeight="1" x14ac:dyDescent="0.3">
      <c r="B120" s="176"/>
      <c r="C120" s="205">
        <v>1</v>
      </c>
      <c r="D120" s="205" t="s">
        <v>137</v>
      </c>
      <c r="E120" s="206" t="s">
        <v>624</v>
      </c>
      <c r="F120" s="322" t="s">
        <v>625</v>
      </c>
      <c r="G120" s="322"/>
      <c r="H120" s="322"/>
      <c r="I120" s="322"/>
      <c r="J120" s="207" t="s">
        <v>194</v>
      </c>
      <c r="K120" s="208">
        <v>1</v>
      </c>
      <c r="L120" s="311">
        <v>105</v>
      </c>
      <c r="M120" s="311"/>
      <c r="N120" s="311">
        <f>ROUND(L120*K120,2)</f>
        <v>105</v>
      </c>
      <c r="O120" s="311"/>
      <c r="P120" s="311"/>
      <c r="Q120" s="311"/>
      <c r="R120" s="181"/>
      <c r="T120" s="209" t="s">
        <v>5</v>
      </c>
      <c r="U120" s="210" t="s">
        <v>38</v>
      </c>
      <c r="V120" s="211">
        <v>0.38400000000000001</v>
      </c>
      <c r="W120" s="211">
        <f>V120*K120</f>
        <v>0.38400000000000001</v>
      </c>
      <c r="X120" s="211">
        <v>0</v>
      </c>
      <c r="Y120" s="211">
        <f>X120*K120</f>
        <v>0</v>
      </c>
      <c r="Z120" s="211">
        <v>0</v>
      </c>
      <c r="AA120" s="212">
        <f>Z120*K120</f>
        <v>0</v>
      </c>
      <c r="AR120" s="186" t="s">
        <v>160</v>
      </c>
      <c r="AT120" s="186" t="s">
        <v>137</v>
      </c>
      <c r="AU120" s="186" t="s">
        <v>81</v>
      </c>
      <c r="AY120" s="186" t="s">
        <v>136</v>
      </c>
      <c r="BE120" s="187">
        <f>IF(U120="základní",N120,0)</f>
        <v>105</v>
      </c>
      <c r="BF120" s="187">
        <f>IF(U120="snížená",N120,0)</f>
        <v>0</v>
      </c>
      <c r="BG120" s="187">
        <f>IF(U120="zákl. přenesená",N120,0)</f>
        <v>0</v>
      </c>
      <c r="BH120" s="187">
        <f>IF(U120="sníž. přenesená",N120,0)</f>
        <v>0</v>
      </c>
      <c r="BI120" s="187">
        <f>IF(U120="nulová",N120,0)</f>
        <v>0</v>
      </c>
      <c r="BJ120" s="186" t="s">
        <v>16</v>
      </c>
      <c r="BK120" s="187">
        <f>ROUND(L120*K120,2)</f>
        <v>105</v>
      </c>
      <c r="BL120" s="186" t="s">
        <v>160</v>
      </c>
      <c r="BM120" s="186" t="s">
        <v>626</v>
      </c>
    </row>
    <row r="121" spans="2:65" s="9" customFormat="1" ht="37.35" customHeight="1" x14ac:dyDescent="0.35">
      <c r="B121" s="125"/>
      <c r="C121" s="126"/>
      <c r="D121" s="127" t="s">
        <v>182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282">
        <f>BK121</f>
        <v>55542</v>
      </c>
      <c r="O121" s="283"/>
      <c r="P121" s="283"/>
      <c r="Q121" s="283"/>
      <c r="R121" s="128"/>
      <c r="T121" s="129"/>
      <c r="U121" s="126"/>
      <c r="V121" s="126"/>
      <c r="W121" s="130">
        <f>W122+W127</f>
        <v>82.702000000000012</v>
      </c>
      <c r="X121" s="126"/>
      <c r="Y121" s="130">
        <f>Y122+Y127</f>
        <v>-1</v>
      </c>
      <c r="Z121" s="126"/>
      <c r="AA121" s="131">
        <f>AA122+AA127</f>
        <v>-1</v>
      </c>
      <c r="AR121" s="132" t="s">
        <v>84</v>
      </c>
      <c r="AT121" s="133" t="s">
        <v>72</v>
      </c>
      <c r="AU121" s="133" t="s">
        <v>73</v>
      </c>
      <c r="AY121" s="132" t="s">
        <v>136</v>
      </c>
      <c r="BK121" s="134">
        <f>BK122+BK127</f>
        <v>55542</v>
      </c>
    </row>
    <row r="122" spans="2:65" s="9" customFormat="1" ht="19.899999999999999" customHeight="1" x14ac:dyDescent="0.3">
      <c r="B122" s="125"/>
      <c r="C122" s="126"/>
      <c r="D122" s="135" t="s">
        <v>183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284">
        <f>BK122</f>
        <v>1880</v>
      </c>
      <c r="O122" s="285"/>
      <c r="P122" s="285"/>
      <c r="Q122" s="285"/>
      <c r="R122" s="128"/>
      <c r="T122" s="129"/>
      <c r="U122" s="126"/>
      <c r="V122" s="126"/>
      <c r="W122" s="130">
        <f>SUM(W123:W126)</f>
        <v>1.8519999999999999</v>
      </c>
      <c r="X122" s="126"/>
      <c r="Y122" s="130">
        <f>SUM(Y123:Y126)</f>
        <v>-1</v>
      </c>
      <c r="Z122" s="126"/>
      <c r="AA122" s="131">
        <f>SUM(AA123:AA126)</f>
        <v>-1</v>
      </c>
      <c r="AR122" s="132" t="s">
        <v>84</v>
      </c>
      <c r="AT122" s="133" t="s">
        <v>72</v>
      </c>
      <c r="AU122" s="133" t="s">
        <v>16</v>
      </c>
      <c r="AY122" s="132" t="s">
        <v>136</v>
      </c>
      <c r="BK122" s="134">
        <f>SUM(BK123:BK126)</f>
        <v>1880</v>
      </c>
    </row>
    <row r="123" spans="2:65" s="1" customFormat="1" ht="31.15" customHeight="1" x14ac:dyDescent="0.3">
      <c r="B123" s="136"/>
      <c r="C123" s="137" t="s">
        <v>16</v>
      </c>
      <c r="D123" s="137" t="s">
        <v>137</v>
      </c>
      <c r="E123" s="138" t="s">
        <v>627</v>
      </c>
      <c r="F123" s="276" t="s">
        <v>621</v>
      </c>
      <c r="G123" s="276"/>
      <c r="H123" s="276"/>
      <c r="I123" s="276"/>
      <c r="J123" s="139" t="s">
        <v>194</v>
      </c>
      <c r="K123" s="140">
        <v>1</v>
      </c>
      <c r="L123" s="277">
        <v>180</v>
      </c>
      <c r="M123" s="277"/>
      <c r="N123" s="277">
        <f>ROUND(L123*K123,2)</f>
        <v>180</v>
      </c>
      <c r="O123" s="277"/>
      <c r="P123" s="277"/>
      <c r="Q123" s="277"/>
      <c r="R123" s="141"/>
      <c r="T123" s="223" t="s">
        <v>5</v>
      </c>
      <c r="U123" s="224" t="s">
        <v>38</v>
      </c>
      <c r="V123" s="225">
        <v>-0.95399999999999996</v>
      </c>
      <c r="W123" s="225">
        <f>V123*K123</f>
        <v>-0.95399999999999996</v>
      </c>
      <c r="X123" s="225">
        <v>-1</v>
      </c>
      <c r="Y123" s="225">
        <f>X123*K123</f>
        <v>-1</v>
      </c>
      <c r="Z123" s="225">
        <v>-1</v>
      </c>
      <c r="AA123" s="226">
        <f>Z123*K123</f>
        <v>-1</v>
      </c>
      <c r="AR123" s="17" t="s">
        <v>255</v>
      </c>
      <c r="AT123" s="17" t="s">
        <v>137</v>
      </c>
      <c r="AU123" s="17" t="s">
        <v>16</v>
      </c>
      <c r="AY123" s="17" t="s">
        <v>136</v>
      </c>
      <c r="BE123" s="145">
        <f>IF(U123="základní",N123,0)</f>
        <v>180</v>
      </c>
      <c r="BF123" s="145">
        <f>IF(U123="snížená",N123,0)</f>
        <v>0</v>
      </c>
      <c r="BG123" s="145">
        <f>IF(U123="zákl. přenesená",N123,0)</f>
        <v>0</v>
      </c>
      <c r="BH123" s="145">
        <f>IF(U123="sníž. přenesená",N123,0)</f>
        <v>0</v>
      </c>
      <c r="BI123" s="145">
        <f>IF(U123="nulová",N123,0)</f>
        <v>0</v>
      </c>
      <c r="BJ123" s="17" t="s">
        <v>153</v>
      </c>
      <c r="BK123" s="145">
        <f>ROUND(L123*K123,2)</f>
        <v>180</v>
      </c>
      <c r="BL123" s="17" t="s">
        <v>255</v>
      </c>
      <c r="BM123" s="17" t="s">
        <v>84</v>
      </c>
    </row>
    <row r="124" spans="2:65" s="1" customFormat="1" ht="31.15" customHeight="1" x14ac:dyDescent="0.3">
      <c r="B124" s="136"/>
      <c r="C124" s="137" t="s">
        <v>81</v>
      </c>
      <c r="D124" s="137" t="s">
        <v>137</v>
      </c>
      <c r="E124" s="138" t="s">
        <v>628</v>
      </c>
      <c r="F124" s="276" t="s">
        <v>629</v>
      </c>
      <c r="G124" s="276"/>
      <c r="H124" s="276"/>
      <c r="I124" s="276"/>
      <c r="J124" s="139" t="s">
        <v>194</v>
      </c>
      <c r="K124" s="140">
        <v>1</v>
      </c>
      <c r="L124" s="277">
        <v>600</v>
      </c>
      <c r="M124" s="277"/>
      <c r="N124" s="277">
        <f>ROUND(L124*K124,2)</f>
        <v>600</v>
      </c>
      <c r="O124" s="277"/>
      <c r="P124" s="277"/>
      <c r="Q124" s="277"/>
      <c r="R124" s="141"/>
      <c r="T124" s="223" t="s">
        <v>5</v>
      </c>
      <c r="U124" s="224" t="s">
        <v>38</v>
      </c>
      <c r="V124" s="225">
        <v>4.5999999999999999E-2</v>
      </c>
      <c r="W124" s="225">
        <f>V124*K124</f>
        <v>4.5999999999999999E-2</v>
      </c>
      <c r="X124" s="225">
        <v>0</v>
      </c>
      <c r="Y124" s="225">
        <f>X124*K124</f>
        <v>0</v>
      </c>
      <c r="Z124" s="225">
        <v>0</v>
      </c>
      <c r="AA124" s="226">
        <f>Z124*K124</f>
        <v>0</v>
      </c>
      <c r="AR124" s="17" t="s">
        <v>188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600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600</v>
      </c>
      <c r="BL124" s="17" t="s">
        <v>188</v>
      </c>
      <c r="BM124" s="17" t="s">
        <v>87</v>
      </c>
    </row>
    <row r="125" spans="2:65" s="1" customFormat="1" ht="31.15" customHeight="1" x14ac:dyDescent="0.3">
      <c r="B125" s="136"/>
      <c r="C125" s="137">
        <v>3</v>
      </c>
      <c r="D125" s="137" t="s">
        <v>137</v>
      </c>
      <c r="E125" s="138" t="s">
        <v>634</v>
      </c>
      <c r="F125" s="276" t="s">
        <v>635</v>
      </c>
      <c r="G125" s="276"/>
      <c r="H125" s="276"/>
      <c r="I125" s="276"/>
      <c r="J125" s="139" t="s">
        <v>194</v>
      </c>
      <c r="K125" s="140">
        <v>10</v>
      </c>
      <c r="L125" s="277">
        <v>20</v>
      </c>
      <c r="M125" s="277"/>
      <c r="N125" s="277">
        <f>ROUND(L125*K125,2)</f>
        <v>200</v>
      </c>
      <c r="O125" s="277"/>
      <c r="P125" s="277"/>
      <c r="Q125" s="277"/>
      <c r="R125" s="141"/>
      <c r="T125" s="223" t="s">
        <v>5</v>
      </c>
      <c r="U125" s="224" t="s">
        <v>38</v>
      </c>
      <c r="V125" s="225">
        <v>4.5999999999999999E-2</v>
      </c>
      <c r="W125" s="225">
        <f>V125*K125</f>
        <v>0.45999999999999996</v>
      </c>
      <c r="X125" s="225">
        <v>0</v>
      </c>
      <c r="Y125" s="225">
        <f>X125*K125</f>
        <v>0</v>
      </c>
      <c r="Z125" s="225">
        <v>0</v>
      </c>
      <c r="AA125" s="226">
        <f>Z125*K125</f>
        <v>0</v>
      </c>
      <c r="AR125" s="17" t="s">
        <v>188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200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200</v>
      </c>
      <c r="BL125" s="17" t="s">
        <v>188</v>
      </c>
      <c r="BM125" s="17" t="s">
        <v>87</v>
      </c>
    </row>
    <row r="126" spans="2:65" s="1" customFormat="1" ht="44.25" customHeight="1" x14ac:dyDescent="0.3">
      <c r="B126" s="136"/>
      <c r="C126" s="137">
        <v>4</v>
      </c>
      <c r="D126" s="137" t="s">
        <v>137</v>
      </c>
      <c r="E126" s="138" t="s">
        <v>297</v>
      </c>
      <c r="F126" s="276" t="s">
        <v>298</v>
      </c>
      <c r="G126" s="276"/>
      <c r="H126" s="276"/>
      <c r="I126" s="276"/>
      <c r="J126" s="139" t="s">
        <v>186</v>
      </c>
      <c r="K126" s="140">
        <v>50</v>
      </c>
      <c r="L126" s="277">
        <v>18</v>
      </c>
      <c r="M126" s="277"/>
      <c r="N126" s="277">
        <f>ROUND(L126*K126,2)</f>
        <v>900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4.5999999999999999E-2</v>
      </c>
      <c r="W126" s="143">
        <f>V126*K126</f>
        <v>2.2999999999999998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188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900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900</v>
      </c>
      <c r="BL126" s="17" t="s">
        <v>188</v>
      </c>
      <c r="BM126" s="17" t="s">
        <v>87</v>
      </c>
    </row>
    <row r="127" spans="2:65" s="9" customFormat="1" ht="29.85" customHeight="1" x14ac:dyDescent="0.3">
      <c r="B127" s="125"/>
      <c r="C127" s="126"/>
      <c r="D127" s="135" t="s">
        <v>184</v>
      </c>
      <c r="E127" s="135"/>
      <c r="F127" s="135"/>
      <c r="G127" s="135"/>
      <c r="H127" s="135"/>
      <c r="I127" s="135"/>
      <c r="J127" s="135"/>
      <c r="K127" s="135"/>
      <c r="L127" s="135"/>
      <c r="M127" s="135"/>
      <c r="N127" s="286">
        <f>BK127</f>
        <v>53662</v>
      </c>
      <c r="O127" s="287"/>
      <c r="P127" s="287"/>
      <c r="Q127" s="287"/>
      <c r="R127" s="128"/>
      <c r="T127" s="129"/>
      <c r="U127" s="126"/>
      <c r="V127" s="126"/>
      <c r="W127" s="130">
        <f>SUM(W128:W164)</f>
        <v>80.850000000000009</v>
      </c>
      <c r="X127" s="126"/>
      <c r="Y127" s="130">
        <f>SUM(Y128:Y164)</f>
        <v>0</v>
      </c>
      <c r="Z127" s="126"/>
      <c r="AA127" s="131">
        <f>SUM(AA128:AA164)</f>
        <v>0</v>
      </c>
      <c r="AR127" s="132" t="s">
        <v>84</v>
      </c>
      <c r="AT127" s="133" t="s">
        <v>72</v>
      </c>
      <c r="AU127" s="133" t="s">
        <v>16</v>
      </c>
      <c r="AY127" s="132" t="s">
        <v>136</v>
      </c>
      <c r="BK127" s="134">
        <f>SUM(BK128:BK164)</f>
        <v>53662</v>
      </c>
    </row>
    <row r="128" spans="2:65" s="1" customFormat="1" ht="22.5" customHeight="1" x14ac:dyDescent="0.3">
      <c r="B128" s="136"/>
      <c r="C128" s="137">
        <v>5</v>
      </c>
      <c r="D128" s="137" t="s">
        <v>137</v>
      </c>
      <c r="E128" s="138" t="s">
        <v>299</v>
      </c>
      <c r="F128" s="276" t="s">
        <v>300</v>
      </c>
      <c r="G128" s="276"/>
      <c r="H128" s="276"/>
      <c r="I128" s="276"/>
      <c r="J128" s="139" t="s">
        <v>194</v>
      </c>
      <c r="K128" s="140">
        <v>12</v>
      </c>
      <c r="L128" s="277">
        <v>10</v>
      </c>
      <c r="M128" s="277"/>
      <c r="N128" s="277">
        <f t="shared" ref="N128:N151" si="0">ROUND(L128*K128,2)</f>
        <v>120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0.11</v>
      </c>
      <c r="W128" s="143">
        <f t="shared" ref="W128:W151" si="1">V128*K128</f>
        <v>1.32</v>
      </c>
      <c r="X128" s="143">
        <v>0</v>
      </c>
      <c r="Y128" s="143">
        <f t="shared" ref="Y128:Y151" si="2">X128*K128</f>
        <v>0</v>
      </c>
      <c r="Z128" s="143">
        <v>0</v>
      </c>
      <c r="AA128" s="144">
        <f t="shared" ref="AA128:AA151" si="3">Z128*K128</f>
        <v>0</v>
      </c>
      <c r="AR128" s="17" t="s">
        <v>188</v>
      </c>
      <c r="AT128" s="17" t="s">
        <v>137</v>
      </c>
      <c r="AU128" s="17" t="s">
        <v>81</v>
      </c>
      <c r="AY128" s="17" t="s">
        <v>136</v>
      </c>
      <c r="BE128" s="145">
        <f t="shared" ref="BE128:BE151" si="4">IF(U128="základní",N128,0)</f>
        <v>120</v>
      </c>
      <c r="BF128" s="145">
        <f t="shared" ref="BF128:BF151" si="5">IF(U128="snížená",N128,0)</f>
        <v>0</v>
      </c>
      <c r="BG128" s="145">
        <f t="shared" ref="BG128:BG151" si="6">IF(U128="zákl. přenesená",N128,0)</f>
        <v>0</v>
      </c>
      <c r="BH128" s="145">
        <f t="shared" ref="BH128:BH151" si="7">IF(U128="sníž. přenesená",N128,0)</f>
        <v>0</v>
      </c>
      <c r="BI128" s="145">
        <f t="shared" ref="BI128:BI151" si="8">IF(U128="nulová",N128,0)</f>
        <v>0</v>
      </c>
      <c r="BJ128" s="17" t="s">
        <v>16</v>
      </c>
      <c r="BK128" s="145">
        <f t="shared" ref="BK128:BK151" si="9">ROUND(L128*K128,2)</f>
        <v>120</v>
      </c>
      <c r="BL128" s="17" t="s">
        <v>188</v>
      </c>
      <c r="BM128" s="17" t="s">
        <v>91</v>
      </c>
    </row>
    <row r="129" spans="2:65" s="1" customFormat="1" ht="22.5" customHeight="1" x14ac:dyDescent="0.3">
      <c r="B129" s="136"/>
      <c r="C129" s="137">
        <v>6</v>
      </c>
      <c r="D129" s="137" t="s">
        <v>137</v>
      </c>
      <c r="E129" s="138" t="s">
        <v>301</v>
      </c>
      <c r="F129" s="276" t="s">
        <v>302</v>
      </c>
      <c r="G129" s="276"/>
      <c r="H129" s="276"/>
      <c r="I129" s="276"/>
      <c r="J129" s="139" t="s">
        <v>194</v>
      </c>
      <c r="K129" s="140">
        <v>1</v>
      </c>
      <c r="L129" s="277">
        <v>180</v>
      </c>
      <c r="M129" s="277"/>
      <c r="N129" s="277">
        <f t="shared" si="0"/>
        <v>180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 t="shared" si="1"/>
        <v>0</v>
      </c>
      <c r="X129" s="143">
        <v>0</v>
      </c>
      <c r="Y129" s="143">
        <f t="shared" si="2"/>
        <v>0</v>
      </c>
      <c r="Z129" s="143">
        <v>0</v>
      </c>
      <c r="AA129" s="144">
        <f t="shared" si="3"/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 t="shared" si="4"/>
        <v>180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180</v>
      </c>
      <c r="BL129" s="17" t="s">
        <v>188</v>
      </c>
      <c r="BM129" s="17" t="s">
        <v>147</v>
      </c>
    </row>
    <row r="130" spans="2:65" s="1" customFormat="1" ht="22.5" customHeight="1" x14ac:dyDescent="0.3">
      <c r="B130" s="136"/>
      <c r="C130" s="137">
        <v>7</v>
      </c>
      <c r="D130" s="137" t="s">
        <v>137</v>
      </c>
      <c r="E130" s="138" t="s">
        <v>303</v>
      </c>
      <c r="F130" s="276" t="s">
        <v>304</v>
      </c>
      <c r="G130" s="276"/>
      <c r="H130" s="276"/>
      <c r="I130" s="276"/>
      <c r="J130" s="139" t="s">
        <v>194</v>
      </c>
      <c r="K130" s="140">
        <v>2</v>
      </c>
      <c r="L130" s="277">
        <v>15</v>
      </c>
      <c r="M130" s="277"/>
      <c r="N130" s="277">
        <f t="shared" si="0"/>
        <v>30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0</v>
      </c>
      <c r="Y130" s="143">
        <f t="shared" si="2"/>
        <v>0</v>
      </c>
      <c r="Z130" s="143">
        <v>0</v>
      </c>
      <c r="AA130" s="144">
        <f t="shared" si="3"/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 t="shared" si="4"/>
        <v>30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30</v>
      </c>
      <c r="BL130" s="17" t="s">
        <v>188</v>
      </c>
      <c r="BM130" s="17" t="s">
        <v>24</v>
      </c>
    </row>
    <row r="131" spans="2:65" s="1" customFormat="1" ht="22.5" customHeight="1" x14ac:dyDescent="0.3">
      <c r="B131" s="136"/>
      <c r="C131" s="137">
        <v>8</v>
      </c>
      <c r="D131" s="137" t="s">
        <v>137</v>
      </c>
      <c r="E131" s="138" t="s">
        <v>305</v>
      </c>
      <c r="F131" s="276" t="s">
        <v>306</v>
      </c>
      <c r="G131" s="276"/>
      <c r="H131" s="276"/>
      <c r="I131" s="276"/>
      <c r="J131" s="139" t="s">
        <v>194</v>
      </c>
      <c r="K131" s="140">
        <v>30</v>
      </c>
      <c r="L131" s="277">
        <v>5</v>
      </c>
      <c r="M131" s="277"/>
      <c r="N131" s="277">
        <f t="shared" si="0"/>
        <v>150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188</v>
      </c>
      <c r="AT131" s="17" t="s">
        <v>137</v>
      </c>
      <c r="AU131" s="17" t="s">
        <v>81</v>
      </c>
      <c r="AY131" s="17" t="s">
        <v>136</v>
      </c>
      <c r="BE131" s="145">
        <f t="shared" si="4"/>
        <v>150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150</v>
      </c>
      <c r="BL131" s="17" t="s">
        <v>188</v>
      </c>
      <c r="BM131" s="17" t="s">
        <v>153</v>
      </c>
    </row>
    <row r="132" spans="2:65" s="1" customFormat="1" ht="31.5" customHeight="1" x14ac:dyDescent="0.3">
      <c r="B132" s="136"/>
      <c r="C132" s="137">
        <v>9</v>
      </c>
      <c r="D132" s="137" t="s">
        <v>137</v>
      </c>
      <c r="E132" s="138" t="s">
        <v>307</v>
      </c>
      <c r="F132" s="276" t="s">
        <v>308</v>
      </c>
      <c r="G132" s="276"/>
      <c r="H132" s="276"/>
      <c r="I132" s="276"/>
      <c r="J132" s="139" t="s">
        <v>194</v>
      </c>
      <c r="K132" s="140">
        <v>4</v>
      </c>
      <c r="L132" s="277">
        <v>280</v>
      </c>
      <c r="M132" s="277"/>
      <c r="N132" s="277">
        <f t="shared" si="0"/>
        <v>1120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1.06</v>
      </c>
      <c r="W132" s="143">
        <f t="shared" si="1"/>
        <v>4.24</v>
      </c>
      <c r="X132" s="143">
        <v>0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si="4"/>
        <v>1120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1120</v>
      </c>
      <c r="BL132" s="17" t="s">
        <v>188</v>
      </c>
      <c r="BM132" s="17" t="s">
        <v>164</v>
      </c>
    </row>
    <row r="133" spans="2:65" s="1" customFormat="1" ht="22.5" customHeight="1" x14ac:dyDescent="0.3">
      <c r="B133" s="136"/>
      <c r="C133" s="137">
        <v>10</v>
      </c>
      <c r="D133" s="137" t="s">
        <v>137</v>
      </c>
      <c r="E133" s="138" t="s">
        <v>309</v>
      </c>
      <c r="F133" s="276" t="s">
        <v>593</v>
      </c>
      <c r="G133" s="276"/>
      <c r="H133" s="276"/>
      <c r="I133" s="276"/>
      <c r="J133" s="139" t="s">
        <v>194</v>
      </c>
      <c r="K133" s="140">
        <v>4</v>
      </c>
      <c r="L133" s="277">
        <v>105</v>
      </c>
      <c r="M133" s="277"/>
      <c r="N133" s="277">
        <f t="shared" si="0"/>
        <v>420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 t="shared" si="1"/>
        <v>0</v>
      </c>
      <c r="X133" s="143">
        <v>0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4"/>
        <v>420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420</v>
      </c>
      <c r="BL133" s="17" t="s">
        <v>188</v>
      </c>
      <c r="BM133" s="17" t="s">
        <v>310</v>
      </c>
    </row>
    <row r="134" spans="2:65" s="1" customFormat="1" ht="22.5" customHeight="1" x14ac:dyDescent="0.3">
      <c r="B134" s="136"/>
      <c r="C134" s="137">
        <v>11</v>
      </c>
      <c r="D134" s="137" t="s">
        <v>137</v>
      </c>
      <c r="E134" s="138" t="s">
        <v>311</v>
      </c>
      <c r="F134" s="276" t="s">
        <v>312</v>
      </c>
      <c r="G134" s="276"/>
      <c r="H134" s="276"/>
      <c r="I134" s="276"/>
      <c r="J134" s="139" t="s">
        <v>194</v>
      </c>
      <c r="K134" s="140">
        <v>4</v>
      </c>
      <c r="L134" s="277">
        <v>105</v>
      </c>
      <c r="M134" s="277"/>
      <c r="N134" s="277">
        <f t="shared" si="0"/>
        <v>420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 t="shared" si="1"/>
        <v>0</v>
      </c>
      <c r="X134" s="143">
        <v>0</v>
      </c>
      <c r="Y134" s="143">
        <f t="shared" si="2"/>
        <v>0</v>
      </c>
      <c r="Z134" s="143">
        <v>0</v>
      </c>
      <c r="AA134" s="144">
        <f t="shared" si="3"/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4"/>
        <v>420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420</v>
      </c>
      <c r="BL134" s="17" t="s">
        <v>188</v>
      </c>
      <c r="BM134" s="17" t="s">
        <v>313</v>
      </c>
    </row>
    <row r="135" spans="2:65" s="1" customFormat="1" ht="22.5" customHeight="1" x14ac:dyDescent="0.3">
      <c r="B135" s="136"/>
      <c r="C135" s="137">
        <v>12</v>
      </c>
      <c r="D135" s="137" t="s">
        <v>137</v>
      </c>
      <c r="E135" s="138" t="s">
        <v>314</v>
      </c>
      <c r="F135" s="276" t="s">
        <v>622</v>
      </c>
      <c r="G135" s="276"/>
      <c r="H135" s="276"/>
      <c r="I135" s="276"/>
      <c r="J135" s="139" t="s">
        <v>194</v>
      </c>
      <c r="K135" s="140">
        <v>2</v>
      </c>
      <c r="L135" s="277">
        <v>105</v>
      </c>
      <c r="M135" s="277"/>
      <c r="N135" s="277">
        <f t="shared" si="0"/>
        <v>210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</v>
      </c>
      <c r="W135" s="143">
        <f t="shared" si="1"/>
        <v>0</v>
      </c>
      <c r="X135" s="143">
        <v>0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4"/>
        <v>210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210</v>
      </c>
      <c r="BL135" s="17" t="s">
        <v>188</v>
      </c>
      <c r="BM135" s="17" t="s">
        <v>315</v>
      </c>
    </row>
    <row r="136" spans="2:65" s="1" customFormat="1" ht="22.5" customHeight="1" x14ac:dyDescent="0.3">
      <c r="B136" s="136"/>
      <c r="C136" s="137">
        <v>13</v>
      </c>
      <c r="D136" s="137" t="s">
        <v>137</v>
      </c>
      <c r="E136" s="138" t="s">
        <v>316</v>
      </c>
      <c r="F136" s="276" t="s">
        <v>317</v>
      </c>
      <c r="G136" s="276"/>
      <c r="H136" s="276"/>
      <c r="I136" s="276"/>
      <c r="J136" s="139" t="s">
        <v>194</v>
      </c>
      <c r="K136" s="140">
        <v>5</v>
      </c>
      <c r="L136" s="277">
        <v>230</v>
      </c>
      <c r="M136" s="277"/>
      <c r="N136" s="277">
        <f t="shared" si="0"/>
        <v>1150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 t="shared" si="1"/>
        <v>0</v>
      </c>
      <c r="X136" s="143">
        <v>0</v>
      </c>
      <c r="Y136" s="143">
        <f t="shared" si="2"/>
        <v>0</v>
      </c>
      <c r="Z136" s="143">
        <v>0</v>
      </c>
      <c r="AA136" s="144">
        <f t="shared" si="3"/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4"/>
        <v>1150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7" t="s">
        <v>16</v>
      </c>
      <c r="BK136" s="145">
        <f t="shared" si="9"/>
        <v>1150</v>
      </c>
      <c r="BL136" s="17" t="s">
        <v>188</v>
      </c>
      <c r="BM136" s="17" t="s">
        <v>171</v>
      </c>
    </row>
    <row r="137" spans="2:65" s="1" customFormat="1" ht="22.5" customHeight="1" x14ac:dyDescent="0.3">
      <c r="B137" s="136"/>
      <c r="C137" s="137">
        <v>14</v>
      </c>
      <c r="D137" s="137" t="s">
        <v>137</v>
      </c>
      <c r="E137" s="138" t="s">
        <v>318</v>
      </c>
      <c r="F137" s="276" t="s">
        <v>319</v>
      </c>
      <c r="G137" s="276"/>
      <c r="H137" s="276"/>
      <c r="I137" s="276"/>
      <c r="J137" s="139" t="s">
        <v>194</v>
      </c>
      <c r="K137" s="140">
        <v>4</v>
      </c>
      <c r="L137" s="277">
        <v>298</v>
      </c>
      <c r="M137" s="277"/>
      <c r="N137" s="277">
        <f t="shared" si="0"/>
        <v>1192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</v>
      </c>
      <c r="W137" s="143">
        <f t="shared" si="1"/>
        <v>0</v>
      </c>
      <c r="X137" s="143">
        <v>0</v>
      </c>
      <c r="Y137" s="143">
        <f t="shared" si="2"/>
        <v>0</v>
      </c>
      <c r="Z137" s="143">
        <v>0</v>
      </c>
      <c r="AA137" s="144">
        <f t="shared" si="3"/>
        <v>0</v>
      </c>
      <c r="AR137" s="17" t="s">
        <v>188</v>
      </c>
      <c r="AT137" s="17" t="s">
        <v>137</v>
      </c>
      <c r="AU137" s="17" t="s">
        <v>81</v>
      </c>
      <c r="AY137" s="17" t="s">
        <v>136</v>
      </c>
      <c r="BE137" s="145">
        <f t="shared" si="4"/>
        <v>1192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7" t="s">
        <v>16</v>
      </c>
      <c r="BK137" s="145">
        <f t="shared" si="9"/>
        <v>1192</v>
      </c>
      <c r="BL137" s="17" t="s">
        <v>188</v>
      </c>
      <c r="BM137" s="17" t="s">
        <v>178</v>
      </c>
    </row>
    <row r="138" spans="2:65" s="1" customFormat="1" ht="31.5" customHeight="1" x14ac:dyDescent="0.3">
      <c r="B138" s="136"/>
      <c r="C138" s="137">
        <v>15</v>
      </c>
      <c r="D138" s="137" t="s">
        <v>137</v>
      </c>
      <c r="E138" s="138" t="s">
        <v>320</v>
      </c>
      <c r="F138" s="276" t="s">
        <v>321</v>
      </c>
      <c r="G138" s="276"/>
      <c r="H138" s="276"/>
      <c r="I138" s="276"/>
      <c r="J138" s="139" t="s">
        <v>194</v>
      </c>
      <c r="K138" s="140">
        <v>1</v>
      </c>
      <c r="L138" s="277">
        <v>600</v>
      </c>
      <c r="M138" s="277"/>
      <c r="N138" s="277">
        <f t="shared" si="0"/>
        <v>600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 t="shared" si="1"/>
        <v>0</v>
      </c>
      <c r="X138" s="143">
        <v>0</v>
      </c>
      <c r="Y138" s="143">
        <f t="shared" si="2"/>
        <v>0</v>
      </c>
      <c r="Z138" s="143">
        <v>0</v>
      </c>
      <c r="AA138" s="144">
        <f t="shared" si="3"/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 t="shared" si="4"/>
        <v>600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7" t="s">
        <v>16</v>
      </c>
      <c r="BK138" s="145">
        <f t="shared" si="9"/>
        <v>600</v>
      </c>
      <c r="BL138" s="17" t="s">
        <v>188</v>
      </c>
      <c r="BM138" s="17" t="s">
        <v>322</v>
      </c>
    </row>
    <row r="139" spans="2:65" s="1" customFormat="1" ht="31.5" customHeight="1" x14ac:dyDescent="0.3">
      <c r="B139" s="136"/>
      <c r="C139" s="137">
        <v>16</v>
      </c>
      <c r="D139" s="137" t="s">
        <v>137</v>
      </c>
      <c r="E139" s="138" t="s">
        <v>323</v>
      </c>
      <c r="F139" s="276" t="s">
        <v>324</v>
      </c>
      <c r="G139" s="276"/>
      <c r="H139" s="276"/>
      <c r="I139" s="276"/>
      <c r="J139" s="139" t="s">
        <v>194</v>
      </c>
      <c r="K139" s="140">
        <v>1</v>
      </c>
      <c r="L139" s="277">
        <v>600</v>
      </c>
      <c r="M139" s="277"/>
      <c r="N139" s="277">
        <f t="shared" si="0"/>
        <v>600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 t="shared" si="1"/>
        <v>0</v>
      </c>
      <c r="X139" s="143">
        <v>0</v>
      </c>
      <c r="Y139" s="143">
        <f t="shared" si="2"/>
        <v>0</v>
      </c>
      <c r="Z139" s="143">
        <v>0</v>
      </c>
      <c r="AA139" s="144">
        <f t="shared" si="3"/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 t="shared" si="4"/>
        <v>600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7" t="s">
        <v>16</v>
      </c>
      <c r="BK139" s="145">
        <f t="shared" si="9"/>
        <v>600</v>
      </c>
      <c r="BL139" s="17" t="s">
        <v>188</v>
      </c>
      <c r="BM139" s="17" t="s">
        <v>325</v>
      </c>
    </row>
    <row r="140" spans="2:65" s="1" customFormat="1" ht="22.5" customHeight="1" x14ac:dyDescent="0.3">
      <c r="B140" s="136"/>
      <c r="C140" s="137">
        <v>17</v>
      </c>
      <c r="D140" s="137" t="s">
        <v>137</v>
      </c>
      <c r="E140" s="138" t="s">
        <v>326</v>
      </c>
      <c r="F140" s="276" t="s">
        <v>327</v>
      </c>
      <c r="G140" s="276"/>
      <c r="H140" s="276"/>
      <c r="I140" s="276"/>
      <c r="J140" s="139" t="s">
        <v>194</v>
      </c>
      <c r="K140" s="140">
        <v>2</v>
      </c>
      <c r="L140" s="277">
        <v>600</v>
      </c>
      <c r="M140" s="277"/>
      <c r="N140" s="277">
        <f t="shared" si="0"/>
        <v>1200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0</v>
      </c>
      <c r="W140" s="143">
        <f t="shared" si="1"/>
        <v>0</v>
      </c>
      <c r="X140" s="143">
        <v>0</v>
      </c>
      <c r="Y140" s="143">
        <f t="shared" si="2"/>
        <v>0</v>
      </c>
      <c r="Z140" s="143">
        <v>0</v>
      </c>
      <c r="AA140" s="144">
        <f t="shared" si="3"/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 t="shared" si="4"/>
        <v>1200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7" t="s">
        <v>16</v>
      </c>
      <c r="BK140" s="145">
        <f t="shared" si="9"/>
        <v>1200</v>
      </c>
      <c r="BL140" s="17" t="s">
        <v>188</v>
      </c>
      <c r="BM140" s="17" t="s">
        <v>203</v>
      </c>
    </row>
    <row r="141" spans="2:65" s="1" customFormat="1" ht="22.5" customHeight="1" x14ac:dyDescent="0.3">
      <c r="B141" s="136"/>
      <c r="C141" s="137">
        <v>18</v>
      </c>
      <c r="D141" s="137" t="s">
        <v>137</v>
      </c>
      <c r="E141" s="138" t="s">
        <v>328</v>
      </c>
      <c r="F141" s="276" t="s">
        <v>329</v>
      </c>
      <c r="G141" s="276"/>
      <c r="H141" s="276"/>
      <c r="I141" s="276"/>
      <c r="J141" s="139" t="s">
        <v>194</v>
      </c>
      <c r="K141" s="140">
        <v>4</v>
      </c>
      <c r="L141" s="277">
        <v>1200</v>
      </c>
      <c r="M141" s="277"/>
      <c r="N141" s="277">
        <f t="shared" si="0"/>
        <v>4800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3</v>
      </c>
      <c r="W141" s="143">
        <f t="shared" si="1"/>
        <v>12</v>
      </c>
      <c r="X141" s="143">
        <v>0</v>
      </c>
      <c r="Y141" s="143">
        <f t="shared" si="2"/>
        <v>0</v>
      </c>
      <c r="Z141" s="143">
        <v>0</v>
      </c>
      <c r="AA141" s="144">
        <f t="shared" si="3"/>
        <v>0</v>
      </c>
      <c r="AR141" s="17" t="s">
        <v>188</v>
      </c>
      <c r="AT141" s="17" t="s">
        <v>137</v>
      </c>
      <c r="AU141" s="17" t="s">
        <v>81</v>
      </c>
      <c r="AY141" s="17" t="s">
        <v>136</v>
      </c>
      <c r="BE141" s="145">
        <f t="shared" si="4"/>
        <v>4800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7" t="s">
        <v>16</v>
      </c>
      <c r="BK141" s="145">
        <f t="shared" si="9"/>
        <v>4800</v>
      </c>
      <c r="BL141" s="17" t="s">
        <v>188</v>
      </c>
      <c r="BM141" s="17" t="s">
        <v>205</v>
      </c>
    </row>
    <row r="142" spans="2:65" s="1" customFormat="1" ht="22.5" customHeight="1" x14ac:dyDescent="0.3">
      <c r="B142" s="136"/>
      <c r="C142" s="137">
        <v>19</v>
      </c>
      <c r="D142" s="137" t="s">
        <v>137</v>
      </c>
      <c r="E142" s="138" t="s">
        <v>330</v>
      </c>
      <c r="F142" s="276" t="s">
        <v>331</v>
      </c>
      <c r="G142" s="276"/>
      <c r="H142" s="276"/>
      <c r="I142" s="276"/>
      <c r="J142" s="139" t="s">
        <v>194</v>
      </c>
      <c r="K142" s="140">
        <v>2</v>
      </c>
      <c r="L142" s="277">
        <v>200</v>
      </c>
      <c r="M142" s="277"/>
      <c r="N142" s="277">
        <f t="shared" si="0"/>
        <v>400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</v>
      </c>
      <c r="W142" s="143">
        <f t="shared" si="1"/>
        <v>0</v>
      </c>
      <c r="X142" s="143">
        <v>0</v>
      </c>
      <c r="Y142" s="143">
        <f t="shared" si="2"/>
        <v>0</v>
      </c>
      <c r="Z142" s="143">
        <v>0</v>
      </c>
      <c r="AA142" s="144">
        <f t="shared" si="3"/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si="4"/>
        <v>400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7" t="s">
        <v>16</v>
      </c>
      <c r="BK142" s="145">
        <f t="shared" si="9"/>
        <v>400</v>
      </c>
      <c r="BL142" s="17" t="s">
        <v>188</v>
      </c>
      <c r="BM142" s="17" t="s">
        <v>207</v>
      </c>
    </row>
    <row r="143" spans="2:65" s="1" customFormat="1" ht="22.5" customHeight="1" x14ac:dyDescent="0.3">
      <c r="B143" s="136"/>
      <c r="C143" s="137">
        <v>20</v>
      </c>
      <c r="D143" s="137" t="s">
        <v>137</v>
      </c>
      <c r="E143" s="138" t="s">
        <v>332</v>
      </c>
      <c r="F143" s="276" t="s">
        <v>632</v>
      </c>
      <c r="G143" s="276"/>
      <c r="H143" s="276"/>
      <c r="I143" s="276"/>
      <c r="J143" s="139" t="s">
        <v>194</v>
      </c>
      <c r="K143" s="140">
        <v>2</v>
      </c>
      <c r="L143" s="277">
        <v>600</v>
      </c>
      <c r="M143" s="277"/>
      <c r="N143" s="277">
        <f t="shared" si="0"/>
        <v>1200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 t="shared" si="1"/>
        <v>0</v>
      </c>
      <c r="X143" s="143">
        <v>0</v>
      </c>
      <c r="Y143" s="143">
        <f t="shared" si="2"/>
        <v>0</v>
      </c>
      <c r="Z143" s="143">
        <v>0</v>
      </c>
      <c r="AA143" s="144">
        <f t="shared" si="3"/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4"/>
        <v>1200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7" t="s">
        <v>16</v>
      </c>
      <c r="BK143" s="145">
        <f t="shared" si="9"/>
        <v>1200</v>
      </c>
      <c r="BL143" s="17" t="s">
        <v>188</v>
      </c>
      <c r="BM143" s="17" t="s">
        <v>208</v>
      </c>
    </row>
    <row r="144" spans="2:65" s="1" customFormat="1" ht="22.5" customHeight="1" x14ac:dyDescent="0.3">
      <c r="B144" s="136"/>
      <c r="C144" s="137">
        <v>21</v>
      </c>
      <c r="D144" s="137" t="s">
        <v>137</v>
      </c>
      <c r="E144" s="138" t="s">
        <v>333</v>
      </c>
      <c r="F144" s="276" t="s">
        <v>334</v>
      </c>
      <c r="G144" s="276"/>
      <c r="H144" s="276"/>
      <c r="I144" s="276"/>
      <c r="J144" s="139" t="s">
        <v>194</v>
      </c>
      <c r="K144" s="140">
        <v>2</v>
      </c>
      <c r="L144" s="277">
        <v>1200</v>
      </c>
      <c r="M144" s="277"/>
      <c r="N144" s="277">
        <f t="shared" si="0"/>
        <v>2400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 t="shared" si="1"/>
        <v>0</v>
      </c>
      <c r="X144" s="143">
        <v>0</v>
      </c>
      <c r="Y144" s="143">
        <f t="shared" si="2"/>
        <v>0</v>
      </c>
      <c r="Z144" s="143">
        <v>0</v>
      </c>
      <c r="AA144" s="144">
        <f t="shared" si="3"/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4"/>
        <v>2400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7" t="s">
        <v>16</v>
      </c>
      <c r="BK144" s="145">
        <f t="shared" si="9"/>
        <v>2400</v>
      </c>
      <c r="BL144" s="17" t="s">
        <v>188</v>
      </c>
      <c r="BM144" s="17" t="s">
        <v>209</v>
      </c>
    </row>
    <row r="145" spans="2:65" s="1" customFormat="1" ht="22.5" customHeight="1" x14ac:dyDescent="0.3">
      <c r="B145" s="136"/>
      <c r="C145" s="137">
        <v>22</v>
      </c>
      <c r="D145" s="137" t="s">
        <v>137</v>
      </c>
      <c r="E145" s="138" t="s">
        <v>335</v>
      </c>
      <c r="F145" s="276" t="s">
        <v>336</v>
      </c>
      <c r="G145" s="276"/>
      <c r="H145" s="276"/>
      <c r="I145" s="276"/>
      <c r="J145" s="139" t="s">
        <v>194</v>
      </c>
      <c r="K145" s="140">
        <v>4</v>
      </c>
      <c r="L145" s="277">
        <v>600</v>
      </c>
      <c r="M145" s="277"/>
      <c r="N145" s="277">
        <f t="shared" si="0"/>
        <v>2400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</v>
      </c>
      <c r="W145" s="143">
        <f t="shared" si="1"/>
        <v>0</v>
      </c>
      <c r="X145" s="143">
        <v>0</v>
      </c>
      <c r="Y145" s="143">
        <f t="shared" si="2"/>
        <v>0</v>
      </c>
      <c r="Z145" s="143">
        <v>0</v>
      </c>
      <c r="AA145" s="144">
        <f t="shared" si="3"/>
        <v>0</v>
      </c>
      <c r="AR145" s="17" t="s">
        <v>188</v>
      </c>
      <c r="AT145" s="17" t="s">
        <v>137</v>
      </c>
      <c r="AU145" s="17" t="s">
        <v>81</v>
      </c>
      <c r="AY145" s="17" t="s">
        <v>136</v>
      </c>
      <c r="BE145" s="145">
        <f t="shared" si="4"/>
        <v>2400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7" t="s">
        <v>16</v>
      </c>
      <c r="BK145" s="145">
        <f t="shared" si="9"/>
        <v>2400</v>
      </c>
      <c r="BL145" s="17" t="s">
        <v>188</v>
      </c>
      <c r="BM145" s="17" t="s">
        <v>210</v>
      </c>
    </row>
    <row r="146" spans="2:65" s="1" customFormat="1" ht="22.5" customHeight="1" x14ac:dyDescent="0.3">
      <c r="B146" s="136"/>
      <c r="C146" s="137">
        <v>23</v>
      </c>
      <c r="D146" s="137" t="s">
        <v>137</v>
      </c>
      <c r="E146" s="138" t="s">
        <v>630</v>
      </c>
      <c r="F146" s="276" t="s">
        <v>631</v>
      </c>
      <c r="G146" s="276"/>
      <c r="H146" s="276"/>
      <c r="I146" s="276"/>
      <c r="J146" s="139" t="s">
        <v>194</v>
      </c>
      <c r="K146" s="140">
        <v>1</v>
      </c>
      <c r="L146" s="277">
        <v>350</v>
      </c>
      <c r="M146" s="277"/>
      <c r="N146" s="277">
        <f t="shared" si="0"/>
        <v>350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0</v>
      </c>
      <c r="W146" s="143">
        <f t="shared" si="1"/>
        <v>0</v>
      </c>
      <c r="X146" s="143">
        <v>0</v>
      </c>
      <c r="Y146" s="143">
        <f t="shared" si="2"/>
        <v>0</v>
      </c>
      <c r="Z146" s="143">
        <v>0</v>
      </c>
      <c r="AA146" s="144">
        <f t="shared" si="3"/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 t="shared" si="4"/>
        <v>350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7" t="s">
        <v>16</v>
      </c>
      <c r="BK146" s="145">
        <f t="shared" si="9"/>
        <v>350</v>
      </c>
      <c r="BL146" s="17" t="s">
        <v>188</v>
      </c>
      <c r="BM146" s="17" t="s">
        <v>215</v>
      </c>
    </row>
    <row r="147" spans="2:65" s="1" customFormat="1" ht="22.5" customHeight="1" x14ac:dyDescent="0.3">
      <c r="B147" s="136"/>
      <c r="C147" s="137">
        <v>24</v>
      </c>
      <c r="D147" s="137" t="s">
        <v>137</v>
      </c>
      <c r="E147" s="138" t="s">
        <v>337</v>
      </c>
      <c r="F147" s="276" t="s">
        <v>633</v>
      </c>
      <c r="G147" s="276"/>
      <c r="H147" s="276"/>
      <c r="I147" s="276"/>
      <c r="J147" s="139" t="s">
        <v>194</v>
      </c>
      <c r="K147" s="140">
        <v>1</v>
      </c>
      <c r="L147" s="277">
        <v>600</v>
      </c>
      <c r="M147" s="277"/>
      <c r="N147" s="277">
        <f t="shared" si="0"/>
        <v>600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</v>
      </c>
      <c r="W147" s="143">
        <f t="shared" si="1"/>
        <v>0</v>
      </c>
      <c r="X147" s="143">
        <v>0</v>
      </c>
      <c r="Y147" s="143">
        <f t="shared" si="2"/>
        <v>0</v>
      </c>
      <c r="Z147" s="143">
        <v>0</v>
      </c>
      <c r="AA147" s="144">
        <f t="shared" si="3"/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 t="shared" si="4"/>
        <v>600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7" t="s">
        <v>16</v>
      </c>
      <c r="BK147" s="145">
        <f t="shared" si="9"/>
        <v>600</v>
      </c>
      <c r="BL147" s="17" t="s">
        <v>188</v>
      </c>
      <c r="BM147" s="17" t="s">
        <v>222</v>
      </c>
    </row>
    <row r="148" spans="2:65" s="1" customFormat="1" ht="22.5" customHeight="1" x14ac:dyDescent="0.3">
      <c r="B148" s="136"/>
      <c r="C148" s="137">
        <v>25</v>
      </c>
      <c r="D148" s="137" t="s">
        <v>137</v>
      </c>
      <c r="E148" s="138" t="s">
        <v>338</v>
      </c>
      <c r="F148" s="276" t="s">
        <v>339</v>
      </c>
      <c r="G148" s="276"/>
      <c r="H148" s="276"/>
      <c r="I148" s="276"/>
      <c r="J148" s="139" t="s">
        <v>194</v>
      </c>
      <c r="K148" s="140">
        <v>2</v>
      </c>
      <c r="L148" s="277">
        <v>260</v>
      </c>
      <c r="M148" s="277"/>
      <c r="N148" s="277">
        <f t="shared" si="0"/>
        <v>520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0.76</v>
      </c>
      <c r="W148" s="143">
        <f t="shared" si="1"/>
        <v>1.52</v>
      </c>
      <c r="X148" s="143">
        <v>0</v>
      </c>
      <c r="Y148" s="143">
        <f t="shared" si="2"/>
        <v>0</v>
      </c>
      <c r="Z148" s="143">
        <v>0</v>
      </c>
      <c r="AA148" s="144">
        <f t="shared" si="3"/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 t="shared" si="4"/>
        <v>520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7" t="s">
        <v>16</v>
      </c>
      <c r="BK148" s="145">
        <f t="shared" si="9"/>
        <v>520</v>
      </c>
      <c r="BL148" s="17" t="s">
        <v>188</v>
      </c>
      <c r="BM148" s="17" t="s">
        <v>227</v>
      </c>
    </row>
    <row r="149" spans="2:65" s="1" customFormat="1" ht="22.5" customHeight="1" x14ac:dyDescent="0.3">
      <c r="B149" s="136"/>
      <c r="C149" s="137">
        <v>26</v>
      </c>
      <c r="D149" s="137" t="s">
        <v>137</v>
      </c>
      <c r="E149" s="138" t="s">
        <v>340</v>
      </c>
      <c r="F149" s="276" t="s">
        <v>623</v>
      </c>
      <c r="G149" s="276"/>
      <c r="H149" s="276"/>
      <c r="I149" s="276"/>
      <c r="J149" s="139" t="s">
        <v>194</v>
      </c>
      <c r="K149" s="140">
        <v>2</v>
      </c>
      <c r="L149" s="277">
        <v>3100</v>
      </c>
      <c r="M149" s="277"/>
      <c r="N149" s="277">
        <f t="shared" si="0"/>
        <v>6200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 t="shared" si="1"/>
        <v>0</v>
      </c>
      <c r="X149" s="143">
        <v>0</v>
      </c>
      <c r="Y149" s="143">
        <f t="shared" si="2"/>
        <v>0</v>
      </c>
      <c r="Z149" s="143">
        <v>0</v>
      </c>
      <c r="AA149" s="144">
        <f t="shared" si="3"/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 t="shared" si="4"/>
        <v>6200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7" t="s">
        <v>16</v>
      </c>
      <c r="BK149" s="145">
        <f t="shared" si="9"/>
        <v>6200</v>
      </c>
      <c r="BL149" s="17" t="s">
        <v>188</v>
      </c>
      <c r="BM149" s="17" t="s">
        <v>232</v>
      </c>
    </row>
    <row r="150" spans="2:65" s="1" customFormat="1" ht="22.5" customHeight="1" x14ac:dyDescent="0.3">
      <c r="B150" s="136"/>
      <c r="C150" s="137">
        <v>27</v>
      </c>
      <c r="D150" s="137" t="s">
        <v>137</v>
      </c>
      <c r="E150" s="138" t="s">
        <v>341</v>
      </c>
      <c r="F150" s="276" t="s">
        <v>342</v>
      </c>
      <c r="G150" s="276"/>
      <c r="H150" s="276"/>
      <c r="I150" s="276"/>
      <c r="J150" s="139" t="s">
        <v>194</v>
      </c>
      <c r="K150" s="140">
        <v>2</v>
      </c>
      <c r="L150" s="277">
        <v>250</v>
      </c>
      <c r="M150" s="277"/>
      <c r="N150" s="277">
        <f t="shared" si="0"/>
        <v>500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 t="shared" si="1"/>
        <v>0</v>
      </c>
      <c r="X150" s="143">
        <v>0</v>
      </c>
      <c r="Y150" s="143">
        <f t="shared" si="2"/>
        <v>0</v>
      </c>
      <c r="Z150" s="143">
        <v>0</v>
      </c>
      <c r="AA150" s="144">
        <f t="shared" si="3"/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 t="shared" si="4"/>
        <v>500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17" t="s">
        <v>16</v>
      </c>
      <c r="BK150" s="145">
        <f t="shared" si="9"/>
        <v>500</v>
      </c>
      <c r="BL150" s="17" t="s">
        <v>188</v>
      </c>
      <c r="BM150" s="17" t="s">
        <v>234</v>
      </c>
    </row>
    <row r="151" spans="2:65" s="1" customFormat="1" ht="22.5" customHeight="1" x14ac:dyDescent="0.3">
      <c r="B151" s="136"/>
      <c r="C151" s="137">
        <v>28</v>
      </c>
      <c r="D151" s="137" t="s">
        <v>137</v>
      </c>
      <c r="E151" s="138" t="s">
        <v>343</v>
      </c>
      <c r="F151" s="276" t="s">
        <v>344</v>
      </c>
      <c r="G151" s="276"/>
      <c r="H151" s="276"/>
      <c r="I151" s="276"/>
      <c r="J151" s="139" t="s">
        <v>194</v>
      </c>
      <c r="K151" s="140">
        <v>2</v>
      </c>
      <c r="L151" s="277">
        <v>450</v>
      </c>
      <c r="M151" s="277"/>
      <c r="N151" s="277">
        <f t="shared" si="0"/>
        <v>900</v>
      </c>
      <c r="O151" s="277"/>
      <c r="P151" s="277"/>
      <c r="Q151" s="277"/>
      <c r="R151" s="141"/>
      <c r="T151" s="142" t="s">
        <v>5</v>
      </c>
      <c r="U151" s="40" t="s">
        <v>38</v>
      </c>
      <c r="V151" s="143">
        <v>0</v>
      </c>
      <c r="W151" s="143">
        <f t="shared" si="1"/>
        <v>0</v>
      </c>
      <c r="X151" s="143">
        <v>0</v>
      </c>
      <c r="Y151" s="143">
        <f t="shared" si="2"/>
        <v>0</v>
      </c>
      <c r="Z151" s="143">
        <v>0</v>
      </c>
      <c r="AA151" s="144">
        <f t="shared" si="3"/>
        <v>0</v>
      </c>
      <c r="AR151" s="17" t="s">
        <v>188</v>
      </c>
      <c r="AT151" s="17" t="s">
        <v>137</v>
      </c>
      <c r="AU151" s="17" t="s">
        <v>81</v>
      </c>
      <c r="AY151" s="17" t="s">
        <v>136</v>
      </c>
      <c r="BE151" s="145">
        <f t="shared" si="4"/>
        <v>900</v>
      </c>
      <c r="BF151" s="145">
        <f t="shared" si="5"/>
        <v>0</v>
      </c>
      <c r="BG151" s="145">
        <f t="shared" si="6"/>
        <v>0</v>
      </c>
      <c r="BH151" s="145">
        <f t="shared" si="7"/>
        <v>0</v>
      </c>
      <c r="BI151" s="145">
        <f t="shared" si="8"/>
        <v>0</v>
      </c>
      <c r="BJ151" s="17" t="s">
        <v>16</v>
      </c>
      <c r="BK151" s="145">
        <f t="shared" si="9"/>
        <v>900</v>
      </c>
      <c r="BL151" s="17" t="s">
        <v>188</v>
      </c>
      <c r="BM151" s="17" t="s">
        <v>236</v>
      </c>
    </row>
    <row r="152" spans="2:65" s="1" customFormat="1" ht="22.5" customHeight="1" x14ac:dyDescent="0.3">
      <c r="B152" s="31"/>
      <c r="C152" s="32"/>
      <c r="D152" s="32"/>
      <c r="E152" s="32"/>
      <c r="F152" s="278" t="s">
        <v>244</v>
      </c>
      <c r="G152" s="279"/>
      <c r="H152" s="279"/>
      <c r="I152" s="279"/>
      <c r="J152" s="32"/>
      <c r="K152" s="32"/>
      <c r="L152" s="232"/>
      <c r="M152" s="232"/>
      <c r="N152" s="32"/>
      <c r="O152" s="32"/>
      <c r="P152" s="32"/>
      <c r="Q152" s="32"/>
      <c r="R152" s="33"/>
      <c r="T152" s="150"/>
      <c r="U152" s="32"/>
      <c r="V152" s="32"/>
      <c r="W152" s="32"/>
      <c r="X152" s="32"/>
      <c r="Y152" s="32"/>
      <c r="Z152" s="32"/>
      <c r="AA152" s="69"/>
      <c r="AT152" s="17" t="s">
        <v>180</v>
      </c>
      <c r="AU152" s="17" t="s">
        <v>81</v>
      </c>
    </row>
    <row r="153" spans="2:65" s="1" customFormat="1" ht="22.5" customHeight="1" x14ac:dyDescent="0.3">
      <c r="B153" s="136"/>
      <c r="C153" s="137">
        <v>29</v>
      </c>
      <c r="D153" s="137" t="s">
        <v>137</v>
      </c>
      <c r="E153" s="138" t="s">
        <v>345</v>
      </c>
      <c r="F153" s="276" t="s">
        <v>346</v>
      </c>
      <c r="G153" s="276"/>
      <c r="H153" s="276"/>
      <c r="I153" s="276"/>
      <c r="J153" s="139" t="s">
        <v>194</v>
      </c>
      <c r="K153" s="140">
        <v>1</v>
      </c>
      <c r="L153" s="277">
        <v>5000</v>
      </c>
      <c r="M153" s="277"/>
      <c r="N153" s="277">
        <f>ROUND(L153*K153,2)</f>
        <v>5000</v>
      </c>
      <c r="O153" s="277"/>
      <c r="P153" s="277"/>
      <c r="Q153" s="277"/>
      <c r="R153" s="141"/>
      <c r="T153" s="142" t="s">
        <v>5</v>
      </c>
      <c r="U153" s="40" t="s">
        <v>38</v>
      </c>
      <c r="V153" s="143">
        <v>0</v>
      </c>
      <c r="W153" s="143">
        <f>V153*K153</f>
        <v>0</v>
      </c>
      <c r="X153" s="143">
        <v>0</v>
      </c>
      <c r="Y153" s="143">
        <f>X153*K153</f>
        <v>0</v>
      </c>
      <c r="Z153" s="143">
        <v>0</v>
      </c>
      <c r="AA153" s="144">
        <f>Z153*K153</f>
        <v>0</v>
      </c>
      <c r="AR153" s="17" t="s">
        <v>188</v>
      </c>
      <c r="AT153" s="17" t="s">
        <v>137</v>
      </c>
      <c r="AU153" s="17" t="s">
        <v>81</v>
      </c>
      <c r="AY153" s="17" t="s">
        <v>136</v>
      </c>
      <c r="BE153" s="145">
        <f>IF(U153="základní",N153,0)</f>
        <v>5000</v>
      </c>
      <c r="BF153" s="145">
        <f>IF(U153="snížená",N153,0)</f>
        <v>0</v>
      </c>
      <c r="BG153" s="145">
        <f>IF(U153="zákl. přenesená",N153,0)</f>
        <v>0</v>
      </c>
      <c r="BH153" s="145">
        <f>IF(U153="sníž. přenesená",N153,0)</f>
        <v>0</v>
      </c>
      <c r="BI153" s="145">
        <f>IF(U153="nulová",N153,0)</f>
        <v>0</v>
      </c>
      <c r="BJ153" s="17" t="s">
        <v>16</v>
      </c>
      <c r="BK153" s="145">
        <f>ROUND(L153*K153,2)</f>
        <v>5000</v>
      </c>
      <c r="BL153" s="17" t="s">
        <v>188</v>
      </c>
      <c r="BM153" s="17" t="s">
        <v>237</v>
      </c>
    </row>
    <row r="154" spans="2:65" s="1" customFormat="1" ht="22.5" customHeight="1" x14ac:dyDescent="0.3">
      <c r="B154" s="31"/>
      <c r="C154" s="32"/>
      <c r="D154" s="32"/>
      <c r="E154" s="32"/>
      <c r="F154" s="278" t="s">
        <v>244</v>
      </c>
      <c r="G154" s="279"/>
      <c r="H154" s="279"/>
      <c r="I154" s="279"/>
      <c r="J154" s="32"/>
      <c r="K154" s="32"/>
      <c r="L154" s="232"/>
      <c r="M154" s="232"/>
      <c r="N154" s="32"/>
      <c r="O154" s="32"/>
      <c r="P154" s="32"/>
      <c r="Q154" s="32"/>
      <c r="R154" s="33"/>
      <c r="T154" s="150"/>
      <c r="U154" s="32"/>
      <c r="V154" s="32"/>
      <c r="W154" s="32"/>
      <c r="X154" s="32"/>
      <c r="Y154" s="32"/>
      <c r="Z154" s="32"/>
      <c r="AA154" s="69"/>
      <c r="AT154" s="17" t="s">
        <v>180</v>
      </c>
      <c r="AU154" s="17" t="s">
        <v>81</v>
      </c>
    </row>
    <row r="155" spans="2:65" s="1" customFormat="1" ht="31.5" customHeight="1" x14ac:dyDescent="0.3">
      <c r="B155" s="136"/>
      <c r="C155" s="137">
        <v>30</v>
      </c>
      <c r="D155" s="137" t="s">
        <v>137</v>
      </c>
      <c r="E155" s="138" t="s">
        <v>347</v>
      </c>
      <c r="F155" s="276" t="s">
        <v>348</v>
      </c>
      <c r="G155" s="276"/>
      <c r="H155" s="276"/>
      <c r="I155" s="276"/>
      <c r="J155" s="139" t="s">
        <v>194</v>
      </c>
      <c r="K155" s="140">
        <v>1</v>
      </c>
      <c r="L155" s="277">
        <v>8000</v>
      </c>
      <c r="M155" s="277"/>
      <c r="N155" s="277">
        <f t="shared" ref="N155:N164" si="10">ROUND(L155*K155,2)</f>
        <v>8000</v>
      </c>
      <c r="O155" s="277"/>
      <c r="P155" s="277"/>
      <c r="Q155" s="277"/>
      <c r="R155" s="141"/>
      <c r="T155" s="142" t="s">
        <v>5</v>
      </c>
      <c r="U155" s="40" t="s">
        <v>38</v>
      </c>
      <c r="V155" s="143">
        <v>45.4</v>
      </c>
      <c r="W155" s="143">
        <f t="shared" ref="W155:W164" si="11">V155*K155</f>
        <v>45.4</v>
      </c>
      <c r="X155" s="143">
        <v>0</v>
      </c>
      <c r="Y155" s="143">
        <f t="shared" ref="Y155:Y164" si="12">X155*K155</f>
        <v>0</v>
      </c>
      <c r="Z155" s="143">
        <v>0</v>
      </c>
      <c r="AA155" s="144">
        <f t="shared" ref="AA155:AA164" si="13">Z155*K155</f>
        <v>0</v>
      </c>
      <c r="AR155" s="17" t="s">
        <v>188</v>
      </c>
      <c r="AT155" s="17" t="s">
        <v>137</v>
      </c>
      <c r="AU155" s="17" t="s">
        <v>81</v>
      </c>
      <c r="AY155" s="17" t="s">
        <v>136</v>
      </c>
      <c r="BE155" s="145">
        <f t="shared" ref="BE155:BE164" si="14">IF(U155="základní",N155,0)</f>
        <v>8000</v>
      </c>
      <c r="BF155" s="145">
        <f t="shared" ref="BF155:BF164" si="15">IF(U155="snížená",N155,0)</f>
        <v>0</v>
      </c>
      <c r="BG155" s="145">
        <f t="shared" ref="BG155:BG164" si="16">IF(U155="zákl. přenesená",N155,0)</f>
        <v>0</v>
      </c>
      <c r="BH155" s="145">
        <f t="shared" ref="BH155:BH164" si="17">IF(U155="sníž. přenesená",N155,0)</f>
        <v>0</v>
      </c>
      <c r="BI155" s="145">
        <f t="shared" ref="BI155:BI164" si="18">IF(U155="nulová",N155,0)</f>
        <v>0</v>
      </c>
      <c r="BJ155" s="17" t="s">
        <v>16</v>
      </c>
      <c r="BK155" s="145">
        <f t="shared" ref="BK155:BK164" si="19">ROUND(L155*K155,2)</f>
        <v>8000</v>
      </c>
      <c r="BL155" s="17" t="s">
        <v>188</v>
      </c>
      <c r="BM155" s="17" t="s">
        <v>238</v>
      </c>
    </row>
    <row r="156" spans="2:65" s="1" customFormat="1" ht="22.5" customHeight="1" x14ac:dyDescent="0.3">
      <c r="B156" s="136"/>
      <c r="C156" s="137">
        <v>31</v>
      </c>
      <c r="D156" s="137" t="s">
        <v>137</v>
      </c>
      <c r="E156" s="138" t="s">
        <v>349</v>
      </c>
      <c r="F156" s="276" t="s">
        <v>350</v>
      </c>
      <c r="G156" s="276"/>
      <c r="H156" s="276"/>
      <c r="I156" s="276"/>
      <c r="J156" s="139" t="s">
        <v>194</v>
      </c>
      <c r="K156" s="140">
        <v>2</v>
      </c>
      <c r="L156" s="277">
        <v>800</v>
      </c>
      <c r="M156" s="277"/>
      <c r="N156" s="277">
        <f t="shared" si="10"/>
        <v>1600</v>
      </c>
      <c r="O156" s="277"/>
      <c r="P156" s="277"/>
      <c r="Q156" s="277"/>
      <c r="R156" s="141"/>
      <c r="T156" s="142" t="s">
        <v>5</v>
      </c>
      <c r="U156" s="40" t="s">
        <v>38</v>
      </c>
      <c r="V156" s="143">
        <v>0</v>
      </c>
      <c r="W156" s="143">
        <f t="shared" si="11"/>
        <v>0</v>
      </c>
      <c r="X156" s="143">
        <v>0</v>
      </c>
      <c r="Y156" s="143">
        <f t="shared" si="12"/>
        <v>0</v>
      </c>
      <c r="Z156" s="143">
        <v>0</v>
      </c>
      <c r="AA156" s="144">
        <f t="shared" si="13"/>
        <v>0</v>
      </c>
      <c r="AR156" s="17" t="s">
        <v>188</v>
      </c>
      <c r="AT156" s="17" t="s">
        <v>137</v>
      </c>
      <c r="AU156" s="17" t="s">
        <v>81</v>
      </c>
      <c r="AY156" s="17" t="s">
        <v>136</v>
      </c>
      <c r="BE156" s="145">
        <f t="shared" si="14"/>
        <v>1600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7" t="s">
        <v>16</v>
      </c>
      <c r="BK156" s="145">
        <f t="shared" si="19"/>
        <v>1600</v>
      </c>
      <c r="BL156" s="17" t="s">
        <v>188</v>
      </c>
      <c r="BM156" s="17" t="s">
        <v>241</v>
      </c>
    </row>
    <row r="157" spans="2:65" s="1" customFormat="1" ht="31.5" customHeight="1" x14ac:dyDescent="0.3">
      <c r="B157" s="136"/>
      <c r="C157" s="137">
        <v>32</v>
      </c>
      <c r="D157" s="137" t="s">
        <v>137</v>
      </c>
      <c r="E157" s="138" t="s">
        <v>351</v>
      </c>
      <c r="F157" s="276" t="s">
        <v>352</v>
      </c>
      <c r="G157" s="276"/>
      <c r="H157" s="276"/>
      <c r="I157" s="276"/>
      <c r="J157" s="139" t="s">
        <v>194</v>
      </c>
      <c r="K157" s="140">
        <v>1</v>
      </c>
      <c r="L157" s="277">
        <v>1700</v>
      </c>
      <c r="M157" s="277"/>
      <c r="N157" s="277">
        <f t="shared" si="10"/>
        <v>1700</v>
      </c>
      <c r="O157" s="277"/>
      <c r="P157" s="277"/>
      <c r="Q157" s="277"/>
      <c r="R157" s="141"/>
      <c r="T157" s="142" t="s">
        <v>5</v>
      </c>
      <c r="U157" s="40" t="s">
        <v>38</v>
      </c>
      <c r="V157" s="143">
        <v>6.77</v>
      </c>
      <c r="W157" s="143">
        <f t="shared" si="11"/>
        <v>6.77</v>
      </c>
      <c r="X157" s="143">
        <v>0</v>
      </c>
      <c r="Y157" s="143">
        <f t="shared" si="12"/>
        <v>0</v>
      </c>
      <c r="Z157" s="143">
        <v>0</v>
      </c>
      <c r="AA157" s="144">
        <f t="shared" si="13"/>
        <v>0</v>
      </c>
      <c r="AR157" s="17" t="s">
        <v>188</v>
      </c>
      <c r="AT157" s="17" t="s">
        <v>137</v>
      </c>
      <c r="AU157" s="17" t="s">
        <v>81</v>
      </c>
      <c r="AY157" s="17" t="s">
        <v>136</v>
      </c>
      <c r="BE157" s="145">
        <f t="shared" si="14"/>
        <v>1700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7" t="s">
        <v>16</v>
      </c>
      <c r="BK157" s="145">
        <f t="shared" si="19"/>
        <v>1700</v>
      </c>
      <c r="BL157" s="17" t="s">
        <v>188</v>
      </c>
      <c r="BM157" s="17" t="s">
        <v>246</v>
      </c>
    </row>
    <row r="158" spans="2:65" s="1" customFormat="1" ht="31.5" customHeight="1" x14ac:dyDescent="0.3">
      <c r="B158" s="136"/>
      <c r="C158" s="137">
        <v>33</v>
      </c>
      <c r="D158" s="137" t="s">
        <v>137</v>
      </c>
      <c r="E158" s="138" t="s">
        <v>353</v>
      </c>
      <c r="F158" s="276" t="s">
        <v>354</v>
      </c>
      <c r="G158" s="276"/>
      <c r="H158" s="276"/>
      <c r="I158" s="276"/>
      <c r="J158" s="139" t="s">
        <v>194</v>
      </c>
      <c r="K158" s="140">
        <v>1</v>
      </c>
      <c r="L158" s="277">
        <v>1200</v>
      </c>
      <c r="M158" s="277"/>
      <c r="N158" s="277">
        <f t="shared" si="10"/>
        <v>1200</v>
      </c>
      <c r="O158" s="277"/>
      <c r="P158" s="277"/>
      <c r="Q158" s="277"/>
      <c r="R158" s="141"/>
      <c r="T158" s="142" t="s">
        <v>5</v>
      </c>
      <c r="U158" s="40" t="s">
        <v>38</v>
      </c>
      <c r="V158" s="143">
        <v>3.4</v>
      </c>
      <c r="W158" s="143">
        <f t="shared" si="11"/>
        <v>3.4</v>
      </c>
      <c r="X158" s="143">
        <v>0</v>
      </c>
      <c r="Y158" s="143">
        <f t="shared" si="12"/>
        <v>0</v>
      </c>
      <c r="Z158" s="143">
        <v>0</v>
      </c>
      <c r="AA158" s="144">
        <f t="shared" si="13"/>
        <v>0</v>
      </c>
      <c r="AR158" s="17" t="s">
        <v>188</v>
      </c>
      <c r="AT158" s="17" t="s">
        <v>137</v>
      </c>
      <c r="AU158" s="17" t="s">
        <v>81</v>
      </c>
      <c r="AY158" s="17" t="s">
        <v>136</v>
      </c>
      <c r="BE158" s="145">
        <f t="shared" si="14"/>
        <v>1200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7" t="s">
        <v>16</v>
      </c>
      <c r="BK158" s="145">
        <f t="shared" si="19"/>
        <v>1200</v>
      </c>
      <c r="BL158" s="17" t="s">
        <v>188</v>
      </c>
      <c r="BM158" s="17" t="s">
        <v>248</v>
      </c>
    </row>
    <row r="159" spans="2:65" s="1" customFormat="1" ht="22.5" customHeight="1" x14ac:dyDescent="0.3">
      <c r="B159" s="136"/>
      <c r="C159" s="137">
        <v>34</v>
      </c>
      <c r="D159" s="137" t="s">
        <v>137</v>
      </c>
      <c r="E159" s="138" t="s">
        <v>355</v>
      </c>
      <c r="F159" s="276" t="s">
        <v>356</v>
      </c>
      <c r="G159" s="276"/>
      <c r="H159" s="276"/>
      <c r="I159" s="276"/>
      <c r="J159" s="139" t="s">
        <v>357</v>
      </c>
      <c r="K159" s="140">
        <v>1</v>
      </c>
      <c r="L159" s="277">
        <v>500</v>
      </c>
      <c r="M159" s="277"/>
      <c r="N159" s="277">
        <f t="shared" si="10"/>
        <v>500</v>
      </c>
      <c r="O159" s="277"/>
      <c r="P159" s="277"/>
      <c r="Q159" s="277"/>
      <c r="R159" s="141"/>
      <c r="T159" s="142" t="s">
        <v>5</v>
      </c>
      <c r="U159" s="40" t="s">
        <v>38</v>
      </c>
      <c r="V159" s="143">
        <v>0</v>
      </c>
      <c r="W159" s="143">
        <f t="shared" si="11"/>
        <v>0</v>
      </c>
      <c r="X159" s="143">
        <v>0</v>
      </c>
      <c r="Y159" s="143">
        <f t="shared" si="12"/>
        <v>0</v>
      </c>
      <c r="Z159" s="143">
        <v>0</v>
      </c>
      <c r="AA159" s="144">
        <f t="shared" si="13"/>
        <v>0</v>
      </c>
      <c r="AR159" s="17" t="s">
        <v>188</v>
      </c>
      <c r="AT159" s="17" t="s">
        <v>137</v>
      </c>
      <c r="AU159" s="17" t="s">
        <v>81</v>
      </c>
      <c r="AY159" s="17" t="s">
        <v>136</v>
      </c>
      <c r="BE159" s="145">
        <f t="shared" si="14"/>
        <v>500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7" t="s">
        <v>16</v>
      </c>
      <c r="BK159" s="145">
        <f t="shared" si="19"/>
        <v>500</v>
      </c>
      <c r="BL159" s="17" t="s">
        <v>188</v>
      </c>
      <c r="BM159" s="17" t="s">
        <v>188</v>
      </c>
    </row>
    <row r="160" spans="2:65" s="1" customFormat="1" ht="22.5" customHeight="1" x14ac:dyDescent="0.3">
      <c r="B160" s="136"/>
      <c r="C160" s="137">
        <v>35</v>
      </c>
      <c r="D160" s="137" t="s">
        <v>137</v>
      </c>
      <c r="E160" s="138" t="s">
        <v>358</v>
      </c>
      <c r="F160" s="276" t="s">
        <v>359</v>
      </c>
      <c r="G160" s="276"/>
      <c r="H160" s="276"/>
      <c r="I160" s="276"/>
      <c r="J160" s="139" t="s">
        <v>194</v>
      </c>
      <c r="K160" s="140">
        <v>1</v>
      </c>
      <c r="L160" s="277">
        <v>5500</v>
      </c>
      <c r="M160" s="277"/>
      <c r="N160" s="277">
        <f t="shared" si="10"/>
        <v>5500</v>
      </c>
      <c r="O160" s="277"/>
      <c r="P160" s="277"/>
      <c r="Q160" s="277"/>
      <c r="R160" s="141"/>
      <c r="T160" s="142" t="s">
        <v>5</v>
      </c>
      <c r="U160" s="40" t="s">
        <v>38</v>
      </c>
      <c r="V160" s="143">
        <v>0</v>
      </c>
      <c r="W160" s="143">
        <f t="shared" si="11"/>
        <v>0</v>
      </c>
      <c r="X160" s="143">
        <v>0</v>
      </c>
      <c r="Y160" s="143">
        <f t="shared" si="12"/>
        <v>0</v>
      </c>
      <c r="Z160" s="143">
        <v>0</v>
      </c>
      <c r="AA160" s="144">
        <f t="shared" si="13"/>
        <v>0</v>
      </c>
      <c r="AR160" s="17" t="s">
        <v>188</v>
      </c>
      <c r="AT160" s="17" t="s">
        <v>137</v>
      </c>
      <c r="AU160" s="17" t="s">
        <v>81</v>
      </c>
      <c r="AY160" s="17" t="s">
        <v>136</v>
      </c>
      <c r="BE160" s="145">
        <f t="shared" si="14"/>
        <v>5500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7" t="s">
        <v>16</v>
      </c>
      <c r="BK160" s="145">
        <f t="shared" si="19"/>
        <v>5500</v>
      </c>
      <c r="BL160" s="17" t="s">
        <v>188</v>
      </c>
      <c r="BM160" s="17" t="s">
        <v>251</v>
      </c>
    </row>
    <row r="161" spans="2:65" s="1" customFormat="1" ht="31.5" customHeight="1" x14ac:dyDescent="0.3">
      <c r="B161" s="136"/>
      <c r="C161" s="137">
        <v>36</v>
      </c>
      <c r="D161" s="137" t="s">
        <v>137</v>
      </c>
      <c r="E161" s="138" t="s">
        <v>360</v>
      </c>
      <c r="F161" s="276" t="s">
        <v>594</v>
      </c>
      <c r="G161" s="276"/>
      <c r="H161" s="276"/>
      <c r="I161" s="276"/>
      <c r="J161" s="139" t="s">
        <v>194</v>
      </c>
      <c r="K161" s="140">
        <v>2</v>
      </c>
      <c r="L161" s="277">
        <v>150</v>
      </c>
      <c r="M161" s="277"/>
      <c r="N161" s="277">
        <f t="shared" si="10"/>
        <v>300</v>
      </c>
      <c r="O161" s="277"/>
      <c r="P161" s="277"/>
      <c r="Q161" s="277"/>
      <c r="R161" s="141"/>
      <c r="T161" s="142" t="s">
        <v>5</v>
      </c>
      <c r="U161" s="40" t="s">
        <v>38</v>
      </c>
      <c r="V161" s="143">
        <v>0</v>
      </c>
      <c r="W161" s="143">
        <f t="shared" si="11"/>
        <v>0</v>
      </c>
      <c r="X161" s="143">
        <v>0</v>
      </c>
      <c r="Y161" s="143">
        <f t="shared" si="12"/>
        <v>0</v>
      </c>
      <c r="Z161" s="143">
        <v>0</v>
      </c>
      <c r="AA161" s="144">
        <f t="shared" si="13"/>
        <v>0</v>
      </c>
      <c r="AR161" s="17" t="s">
        <v>188</v>
      </c>
      <c r="AT161" s="17" t="s">
        <v>137</v>
      </c>
      <c r="AU161" s="17" t="s">
        <v>81</v>
      </c>
      <c r="AY161" s="17" t="s">
        <v>136</v>
      </c>
      <c r="BE161" s="145">
        <f t="shared" si="14"/>
        <v>300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7" t="s">
        <v>16</v>
      </c>
      <c r="BK161" s="145">
        <f t="shared" si="19"/>
        <v>300</v>
      </c>
      <c r="BL161" s="17" t="s">
        <v>188</v>
      </c>
      <c r="BM161" s="17" t="s">
        <v>361</v>
      </c>
    </row>
    <row r="162" spans="2:65" s="1" customFormat="1" ht="31.5" customHeight="1" x14ac:dyDescent="0.3">
      <c r="B162" s="136"/>
      <c r="C162" s="137">
        <v>37</v>
      </c>
      <c r="D162" s="137" t="s">
        <v>137</v>
      </c>
      <c r="E162" s="138" t="s">
        <v>362</v>
      </c>
      <c r="F162" s="276" t="s">
        <v>363</v>
      </c>
      <c r="G162" s="276"/>
      <c r="H162" s="276"/>
      <c r="I162" s="276"/>
      <c r="J162" s="139" t="s">
        <v>194</v>
      </c>
      <c r="K162" s="140">
        <v>2</v>
      </c>
      <c r="L162" s="277">
        <v>750</v>
      </c>
      <c r="M162" s="277"/>
      <c r="N162" s="277">
        <f t="shared" si="10"/>
        <v>1500</v>
      </c>
      <c r="O162" s="277"/>
      <c r="P162" s="277"/>
      <c r="Q162" s="277"/>
      <c r="R162" s="141"/>
      <c r="T162" s="142" t="s">
        <v>5</v>
      </c>
      <c r="U162" s="40" t="s">
        <v>38</v>
      </c>
      <c r="V162" s="143">
        <v>3.1</v>
      </c>
      <c r="W162" s="143">
        <f t="shared" si="11"/>
        <v>6.2</v>
      </c>
      <c r="X162" s="143">
        <v>0</v>
      </c>
      <c r="Y162" s="143">
        <f t="shared" si="12"/>
        <v>0</v>
      </c>
      <c r="Z162" s="143">
        <v>0</v>
      </c>
      <c r="AA162" s="144">
        <f t="shared" si="13"/>
        <v>0</v>
      </c>
      <c r="AR162" s="17" t="s">
        <v>188</v>
      </c>
      <c r="AT162" s="17" t="s">
        <v>137</v>
      </c>
      <c r="AU162" s="17" t="s">
        <v>81</v>
      </c>
      <c r="AY162" s="17" t="s">
        <v>136</v>
      </c>
      <c r="BE162" s="145">
        <f t="shared" si="14"/>
        <v>1500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7" t="s">
        <v>16</v>
      </c>
      <c r="BK162" s="145">
        <f t="shared" si="19"/>
        <v>1500</v>
      </c>
      <c r="BL162" s="17" t="s">
        <v>188</v>
      </c>
      <c r="BM162" s="17" t="s">
        <v>256</v>
      </c>
    </row>
    <row r="163" spans="2:65" s="1" customFormat="1" ht="31.5" customHeight="1" x14ac:dyDescent="0.3">
      <c r="B163" s="136"/>
      <c r="C163" s="137">
        <v>38</v>
      </c>
      <c r="D163" s="137" t="s">
        <v>137</v>
      </c>
      <c r="E163" s="138" t="s">
        <v>364</v>
      </c>
      <c r="F163" s="276" t="s">
        <v>365</v>
      </c>
      <c r="G163" s="276"/>
      <c r="H163" s="276"/>
      <c r="I163" s="276"/>
      <c r="J163" s="139" t="s">
        <v>194</v>
      </c>
      <c r="K163" s="140">
        <v>1</v>
      </c>
      <c r="L163" s="277">
        <v>100</v>
      </c>
      <c r="M163" s="277"/>
      <c r="N163" s="277">
        <f t="shared" si="10"/>
        <v>100</v>
      </c>
      <c r="O163" s="277"/>
      <c r="P163" s="277"/>
      <c r="Q163" s="277"/>
      <c r="R163" s="141"/>
      <c r="T163" s="142" t="s">
        <v>5</v>
      </c>
      <c r="U163" s="40" t="s">
        <v>38</v>
      </c>
      <c r="V163" s="143">
        <v>0</v>
      </c>
      <c r="W163" s="143">
        <f t="shared" si="11"/>
        <v>0</v>
      </c>
      <c r="X163" s="143">
        <v>0</v>
      </c>
      <c r="Y163" s="143">
        <f t="shared" si="12"/>
        <v>0</v>
      </c>
      <c r="Z163" s="143">
        <v>0</v>
      </c>
      <c r="AA163" s="144">
        <f t="shared" si="13"/>
        <v>0</v>
      </c>
      <c r="AR163" s="17" t="s">
        <v>188</v>
      </c>
      <c r="AT163" s="17" t="s">
        <v>137</v>
      </c>
      <c r="AU163" s="17" t="s">
        <v>81</v>
      </c>
      <c r="AY163" s="17" t="s">
        <v>136</v>
      </c>
      <c r="BE163" s="145">
        <f t="shared" si="14"/>
        <v>100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7" t="s">
        <v>16</v>
      </c>
      <c r="BK163" s="145">
        <f t="shared" si="19"/>
        <v>100</v>
      </c>
      <c r="BL163" s="17" t="s">
        <v>188</v>
      </c>
      <c r="BM163" s="17" t="s">
        <v>258</v>
      </c>
    </row>
    <row r="164" spans="2:65" s="1" customFormat="1" ht="31.5" customHeight="1" x14ac:dyDescent="0.3">
      <c r="B164" s="136"/>
      <c r="C164" s="137">
        <v>39</v>
      </c>
      <c r="D164" s="137" t="s">
        <v>137</v>
      </c>
      <c r="E164" s="138" t="s">
        <v>366</v>
      </c>
      <c r="F164" s="276" t="s">
        <v>367</v>
      </c>
      <c r="G164" s="276"/>
      <c r="H164" s="276"/>
      <c r="I164" s="276"/>
      <c r="J164" s="139" t="s">
        <v>194</v>
      </c>
      <c r="K164" s="140">
        <v>1</v>
      </c>
      <c r="L164" s="277">
        <v>600</v>
      </c>
      <c r="M164" s="277"/>
      <c r="N164" s="277">
        <f t="shared" si="10"/>
        <v>600</v>
      </c>
      <c r="O164" s="277"/>
      <c r="P164" s="277"/>
      <c r="Q164" s="277"/>
      <c r="R164" s="141"/>
      <c r="T164" s="142" t="s">
        <v>5</v>
      </c>
      <c r="U164" s="40" t="s">
        <v>38</v>
      </c>
      <c r="V164" s="143">
        <v>0</v>
      </c>
      <c r="W164" s="143">
        <f t="shared" si="11"/>
        <v>0</v>
      </c>
      <c r="X164" s="143">
        <v>0</v>
      </c>
      <c r="Y164" s="143">
        <f t="shared" si="12"/>
        <v>0</v>
      </c>
      <c r="Z164" s="143">
        <v>0</v>
      </c>
      <c r="AA164" s="144">
        <f t="shared" si="13"/>
        <v>0</v>
      </c>
      <c r="AR164" s="17" t="s">
        <v>188</v>
      </c>
      <c r="AT164" s="17" t="s">
        <v>137</v>
      </c>
      <c r="AU164" s="17" t="s">
        <v>81</v>
      </c>
      <c r="AY164" s="17" t="s">
        <v>136</v>
      </c>
      <c r="BE164" s="145">
        <f t="shared" si="14"/>
        <v>600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7" t="s">
        <v>16</v>
      </c>
      <c r="BK164" s="145">
        <f t="shared" si="19"/>
        <v>600</v>
      </c>
      <c r="BL164" s="17" t="s">
        <v>188</v>
      </c>
      <c r="BM164" s="17" t="s">
        <v>261</v>
      </c>
    </row>
    <row r="165" spans="2:65" s="9" customFormat="1" ht="37.35" customHeight="1" x14ac:dyDescent="0.35">
      <c r="B165" s="125"/>
      <c r="C165" s="126"/>
      <c r="D165" s="127" t="s">
        <v>294</v>
      </c>
      <c r="E165" s="127"/>
      <c r="F165" s="127"/>
      <c r="G165" s="127"/>
      <c r="H165" s="127"/>
      <c r="I165" s="127"/>
      <c r="J165" s="127"/>
      <c r="K165" s="127"/>
      <c r="L165" s="127"/>
      <c r="M165" s="127"/>
      <c r="N165" s="316">
        <f>BK165</f>
        <v>4800</v>
      </c>
      <c r="O165" s="317"/>
      <c r="P165" s="317"/>
      <c r="Q165" s="317"/>
      <c r="R165" s="128"/>
      <c r="T165" s="129"/>
      <c r="U165" s="126"/>
      <c r="V165" s="126"/>
      <c r="W165" s="130">
        <f>W166</f>
        <v>0</v>
      </c>
      <c r="X165" s="126"/>
      <c r="Y165" s="130">
        <f>Y166</f>
        <v>0</v>
      </c>
      <c r="Z165" s="126"/>
      <c r="AA165" s="131">
        <f>AA166</f>
        <v>0</v>
      </c>
      <c r="AR165" s="132" t="s">
        <v>16</v>
      </c>
      <c r="AT165" s="133" t="s">
        <v>72</v>
      </c>
      <c r="AU165" s="133" t="s">
        <v>73</v>
      </c>
      <c r="AY165" s="132" t="s">
        <v>136</v>
      </c>
      <c r="BK165" s="134">
        <f>BK166</f>
        <v>4800</v>
      </c>
    </row>
    <row r="166" spans="2:65" s="1" customFormat="1" ht="22.5" customHeight="1" x14ac:dyDescent="0.3">
      <c r="B166" s="136"/>
      <c r="C166" s="137">
        <v>40</v>
      </c>
      <c r="D166" s="137" t="s">
        <v>137</v>
      </c>
      <c r="E166" s="138" t="s">
        <v>368</v>
      </c>
      <c r="F166" s="276" t="s">
        <v>369</v>
      </c>
      <c r="G166" s="276"/>
      <c r="H166" s="276"/>
      <c r="I166" s="276"/>
      <c r="J166" s="139" t="s">
        <v>357</v>
      </c>
      <c r="K166" s="140">
        <v>6</v>
      </c>
      <c r="L166" s="277">
        <v>800</v>
      </c>
      <c r="M166" s="277"/>
      <c r="N166" s="277">
        <f>ROUND(L166*K166,2)</f>
        <v>4800</v>
      </c>
      <c r="O166" s="277"/>
      <c r="P166" s="277"/>
      <c r="Q166" s="277"/>
      <c r="R166" s="141"/>
      <c r="T166" s="142" t="s">
        <v>5</v>
      </c>
      <c r="U166" s="151" t="s">
        <v>38</v>
      </c>
      <c r="V166" s="152">
        <v>0</v>
      </c>
      <c r="W166" s="152">
        <f>V166*K166</f>
        <v>0</v>
      </c>
      <c r="X166" s="152">
        <v>0</v>
      </c>
      <c r="Y166" s="152">
        <f>X166*K166</f>
        <v>0</v>
      </c>
      <c r="Z166" s="152">
        <v>0</v>
      </c>
      <c r="AA166" s="153">
        <f>Z166*K166</f>
        <v>0</v>
      </c>
      <c r="AR166" s="17" t="s">
        <v>87</v>
      </c>
      <c r="AT166" s="17" t="s">
        <v>137</v>
      </c>
      <c r="AU166" s="17" t="s">
        <v>16</v>
      </c>
      <c r="AY166" s="17" t="s">
        <v>136</v>
      </c>
      <c r="BE166" s="145">
        <f>IF(U166="základní",N166,0)</f>
        <v>4800</v>
      </c>
      <c r="BF166" s="145">
        <f>IF(U166="snížená",N166,0)</f>
        <v>0</v>
      </c>
      <c r="BG166" s="145">
        <f>IF(U166="zákl. přenesená",N166,0)</f>
        <v>0</v>
      </c>
      <c r="BH166" s="145">
        <f>IF(U166="sníž. přenesená",N166,0)</f>
        <v>0</v>
      </c>
      <c r="BI166" s="145">
        <f>IF(U166="nulová",N166,0)</f>
        <v>0</v>
      </c>
      <c r="BJ166" s="17" t="s">
        <v>16</v>
      </c>
      <c r="BK166" s="145">
        <f>ROUND(L166*K166,2)</f>
        <v>4800</v>
      </c>
      <c r="BL166" s="17" t="s">
        <v>87</v>
      </c>
      <c r="BM166" s="17" t="s">
        <v>262</v>
      </c>
    </row>
    <row r="167" spans="2:65" s="1" customFormat="1" ht="6.95" customHeight="1" x14ac:dyDescent="0.3"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7"/>
    </row>
  </sheetData>
  <mergeCells count="193">
    <mergeCell ref="F124:I124"/>
    <mergeCell ref="L124:M124"/>
    <mergeCell ref="N124:Q124"/>
    <mergeCell ref="F125:I125"/>
    <mergeCell ref="L125:M125"/>
    <mergeCell ref="N125:Q125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91:Q91"/>
    <mergeCell ref="N92:Q92"/>
    <mergeCell ref="N93:Q93"/>
    <mergeCell ref="N94:Q94"/>
    <mergeCell ref="N96:Q96"/>
    <mergeCell ref="D97:H97"/>
    <mergeCell ref="N97:Q97"/>
    <mergeCell ref="N89:Q89"/>
    <mergeCell ref="N90:Q90"/>
    <mergeCell ref="L99:Q9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F123:I123"/>
    <mergeCell ref="L123:M123"/>
    <mergeCell ref="N123:Q123"/>
    <mergeCell ref="N117:Q117"/>
    <mergeCell ref="N118:Q118"/>
    <mergeCell ref="F119:I119"/>
    <mergeCell ref="L119:M119"/>
    <mergeCell ref="N119:Q119"/>
    <mergeCell ref="F120:I120"/>
    <mergeCell ref="L120:M120"/>
    <mergeCell ref="N120:Q120"/>
    <mergeCell ref="F126:I126"/>
    <mergeCell ref="L126:M126"/>
    <mergeCell ref="N126:Q126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H1:K1"/>
    <mergeCell ref="F163:I163"/>
    <mergeCell ref="L163:M163"/>
    <mergeCell ref="N163:Q163"/>
    <mergeCell ref="F164:I164"/>
    <mergeCell ref="L164:M164"/>
    <mergeCell ref="N164:Q164"/>
    <mergeCell ref="F162:I162"/>
    <mergeCell ref="L162:M162"/>
    <mergeCell ref="N162:Q162"/>
    <mergeCell ref="F160:I160"/>
    <mergeCell ref="L160:M160"/>
    <mergeCell ref="N160:Q160"/>
    <mergeCell ref="F161:I161"/>
    <mergeCell ref="L161:M161"/>
    <mergeCell ref="F151:I151"/>
    <mergeCell ref="L151:M151"/>
    <mergeCell ref="N151:Q151"/>
    <mergeCell ref="F156:I156"/>
    <mergeCell ref="L156:M156"/>
    <mergeCell ref="N156:Q156"/>
    <mergeCell ref="F152:I152"/>
    <mergeCell ref="F153:I153"/>
    <mergeCell ref="L153:M153"/>
    <mergeCell ref="S2:AC2"/>
    <mergeCell ref="F166:I166"/>
    <mergeCell ref="L166:M166"/>
    <mergeCell ref="N166:Q166"/>
    <mergeCell ref="N116:Q116"/>
    <mergeCell ref="N121:Q121"/>
    <mergeCell ref="N122:Q122"/>
    <mergeCell ref="N127:Q127"/>
    <mergeCell ref="N165:Q165"/>
    <mergeCell ref="N161:Q161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N153:Q153"/>
    <mergeCell ref="F154:I154"/>
    <mergeCell ref="F155:I155"/>
    <mergeCell ref="L155:M155"/>
    <mergeCell ref="N155:Q155"/>
  </mergeCells>
  <hyperlinks>
    <hyperlink ref="F1:G1" location="C2" display="1) Krycí list rozpočtu" xr:uid="{00000000-0004-0000-0300-000000000000}"/>
    <hyperlink ref="H1:K1" location="C86" display="2) Rekapitulace rozpočtu" xr:uid="{00000000-0004-0000-0300-000001000000}"/>
    <hyperlink ref="L1" location="C113" display="3) Rozpočet" xr:uid="{00000000-0004-0000-0300-000002000000}"/>
    <hyperlink ref="S1:T1" location="'Rekapitulace stavby'!C2" display="Rekapitulace stavby" xr:uid="{00000000-0004-0000-03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O157"/>
  <sheetViews>
    <sheetView showGridLines="0" zoomScale="90" zoomScaleNormal="90" zoomScaleSheetLayoutView="90" workbookViewId="0">
      <pane ySplit="1" topLeftCell="A104" activePane="bottomLeft" state="frozen"/>
      <selection activeCell="BG97" sqref="BG97"/>
      <selection pane="bottomLeft" activeCell="AC122" sqref="AC122:AD12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90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370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v>66030.080000000002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v>66030.080000000002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ROUND((SUM(BE100:BE101)+SUM(BE119:BE156)), 2)</f>
        <v>66030.080000000002</v>
      </c>
      <c r="I32" s="290"/>
      <c r="J32" s="290"/>
      <c r="K32" s="32"/>
      <c r="L32" s="32"/>
      <c r="M32" s="301">
        <v>13866.32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ROUND((SUM(BF100:BF101)+SUM(BF119:BF156)), 2)</f>
        <v>0</v>
      </c>
      <c r="I33" s="290"/>
      <c r="J33" s="290"/>
      <c r="K33" s="32"/>
      <c r="L33" s="32"/>
      <c r="M33" s="301"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ROUND((SUM(BG100:BG101)+SUM(BG119:BG156)),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ROUND((SUM(BH100:BH101)+SUM(BH119:BH156)),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ROUND((SUM(BI100:BI101)+SUM(BI119:BI156)),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v>79896.399999999994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5 - Stavebně montážní práce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">
        <v>649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">
        <v>22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N119</f>
        <v>66030.080000000002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N120</f>
        <v>21961.599999999999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N121</f>
        <v>21961.599999999999</v>
      </c>
      <c r="O90" s="296"/>
      <c r="P90" s="296"/>
      <c r="Q90" s="296"/>
      <c r="R90" s="115"/>
    </row>
    <row r="91" spans="2:47" s="6" customFormat="1" ht="24.95" customHeight="1" x14ac:dyDescent="0.3">
      <c r="B91" s="108"/>
      <c r="C91" s="109"/>
      <c r="D91" s="110" t="s">
        <v>373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83">
        <f>N124</f>
        <v>609.6</v>
      </c>
      <c r="O91" s="294"/>
      <c r="P91" s="294"/>
      <c r="Q91" s="294"/>
      <c r="R91" s="111"/>
    </row>
    <row r="92" spans="2:47" s="7" customFormat="1" ht="19.899999999999999" customHeight="1" x14ac:dyDescent="0.3">
      <c r="B92" s="112"/>
      <c r="C92" s="113"/>
      <c r="D92" s="114" t="s">
        <v>374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N125</f>
        <v>609.6</v>
      </c>
      <c r="O92" s="296"/>
      <c r="P92" s="296"/>
      <c r="Q92" s="296"/>
      <c r="R92" s="115"/>
    </row>
    <row r="93" spans="2:47" s="6" customFormat="1" ht="24.95" customHeight="1" x14ac:dyDescent="0.3">
      <c r="B93" s="108"/>
      <c r="C93" s="109"/>
      <c r="D93" s="110" t="s">
        <v>182</v>
      </c>
      <c r="E93" s="109"/>
      <c r="F93" s="109"/>
      <c r="G93" s="109"/>
      <c r="H93" s="109"/>
      <c r="I93" s="109"/>
      <c r="J93" s="109"/>
      <c r="K93" s="109"/>
      <c r="L93" s="109"/>
      <c r="M93" s="109"/>
      <c r="N93" s="283">
        <f>N127</f>
        <v>38427.279999999999</v>
      </c>
      <c r="O93" s="294"/>
      <c r="P93" s="294"/>
      <c r="Q93" s="294"/>
      <c r="R93" s="111"/>
    </row>
    <row r="94" spans="2:47" s="7" customFormat="1" ht="19.899999999999999" customHeight="1" x14ac:dyDescent="0.3">
      <c r="B94" s="112"/>
      <c r="C94" s="113"/>
      <c r="D94" s="114" t="s">
        <v>183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N128</f>
        <v>1933.6</v>
      </c>
      <c r="O94" s="296"/>
      <c r="P94" s="296"/>
      <c r="Q94" s="296"/>
      <c r="R94" s="115"/>
    </row>
    <row r="95" spans="2:47" s="7" customFormat="1" ht="19.899999999999999" customHeight="1" x14ac:dyDescent="0.3">
      <c r="B95" s="112"/>
      <c r="C95" s="113"/>
      <c r="D95" s="114" t="s">
        <v>184</v>
      </c>
      <c r="E95" s="113"/>
      <c r="F95" s="113"/>
      <c r="G95" s="113"/>
      <c r="H95" s="113"/>
      <c r="I95" s="113"/>
      <c r="J95" s="113"/>
      <c r="K95" s="113"/>
      <c r="L95" s="113"/>
      <c r="M95" s="113"/>
      <c r="N95" s="295">
        <f>N131</f>
        <v>16461.399999999998</v>
      </c>
      <c r="O95" s="296"/>
      <c r="P95" s="296"/>
      <c r="Q95" s="296"/>
      <c r="R95" s="115"/>
    </row>
    <row r="96" spans="2:47" s="7" customFormat="1" ht="19.899999999999999" customHeight="1" x14ac:dyDescent="0.3">
      <c r="B96" s="112"/>
      <c r="C96" s="113"/>
      <c r="D96" s="114" t="s">
        <v>375</v>
      </c>
      <c r="E96" s="113"/>
      <c r="F96" s="113"/>
      <c r="G96" s="113"/>
      <c r="H96" s="113"/>
      <c r="I96" s="113"/>
      <c r="J96" s="113"/>
      <c r="K96" s="113"/>
      <c r="L96" s="113"/>
      <c r="M96" s="113"/>
      <c r="N96" s="295">
        <f>N137</f>
        <v>20032.280000000002</v>
      </c>
      <c r="O96" s="296"/>
      <c r="P96" s="296"/>
      <c r="Q96" s="296"/>
      <c r="R96" s="115"/>
    </row>
    <row r="97" spans="2:21" s="6" customFormat="1" ht="24.95" customHeight="1" x14ac:dyDescent="0.3">
      <c r="B97" s="108"/>
      <c r="C97" s="109"/>
      <c r="D97" s="110" t="s">
        <v>115</v>
      </c>
      <c r="E97" s="109"/>
      <c r="F97" s="109"/>
      <c r="G97" s="109"/>
      <c r="H97" s="109"/>
      <c r="I97" s="109"/>
      <c r="J97" s="109"/>
      <c r="K97" s="109"/>
      <c r="L97" s="109"/>
      <c r="M97" s="109"/>
      <c r="N97" s="283">
        <f>N154</f>
        <v>5031.6000000000004</v>
      </c>
      <c r="O97" s="294"/>
      <c r="P97" s="294"/>
      <c r="Q97" s="294"/>
      <c r="R97" s="111"/>
    </row>
    <row r="98" spans="2:21" s="7" customFormat="1" ht="19.899999999999999" customHeight="1" x14ac:dyDescent="0.3">
      <c r="B98" s="112"/>
      <c r="C98" s="113"/>
      <c r="D98" s="114" t="s">
        <v>117</v>
      </c>
      <c r="E98" s="113"/>
      <c r="F98" s="113"/>
      <c r="G98" s="113"/>
      <c r="H98" s="113"/>
      <c r="I98" s="113"/>
      <c r="J98" s="113"/>
      <c r="K98" s="113"/>
      <c r="L98" s="113"/>
      <c r="M98" s="113"/>
      <c r="N98" s="295">
        <f>N155</f>
        <v>5031.6000000000004</v>
      </c>
      <c r="O98" s="296"/>
      <c r="P98" s="296"/>
      <c r="Q98" s="296"/>
      <c r="R98" s="115"/>
    </row>
    <row r="99" spans="2:21" s="1" customFormat="1" ht="21.75" customHeight="1" x14ac:dyDescent="0.3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3"/>
    </row>
    <row r="100" spans="2:21" s="1" customFormat="1" ht="29.25" customHeight="1" x14ac:dyDescent="0.3">
      <c r="B100" s="31"/>
      <c r="C100" s="107" t="s">
        <v>121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97">
        <v>0</v>
      </c>
      <c r="O100" s="298"/>
      <c r="P100" s="298"/>
      <c r="Q100" s="298"/>
      <c r="R100" s="33"/>
      <c r="T100" s="116"/>
      <c r="U100" s="117" t="s">
        <v>37</v>
      </c>
    </row>
    <row r="101" spans="2:21" s="1" customFormat="1" ht="18" customHeight="1" x14ac:dyDescent="0.3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3"/>
    </row>
    <row r="102" spans="2:21" s="1" customFormat="1" ht="29.25" customHeight="1" x14ac:dyDescent="0.3">
      <c r="B102" s="31"/>
      <c r="C102" s="98" t="s">
        <v>100</v>
      </c>
      <c r="D102" s="99"/>
      <c r="E102" s="99"/>
      <c r="F102" s="99"/>
      <c r="G102" s="99"/>
      <c r="H102" s="99"/>
      <c r="I102" s="99"/>
      <c r="J102" s="99"/>
      <c r="K102" s="99"/>
      <c r="L102" s="238">
        <v>66030.080000000002</v>
      </c>
      <c r="M102" s="238"/>
      <c r="N102" s="238"/>
      <c r="O102" s="238"/>
      <c r="P102" s="238"/>
      <c r="Q102" s="238"/>
      <c r="R102" s="33"/>
    </row>
    <row r="103" spans="2:21" s="1" customFormat="1" ht="6.95" customHeight="1" x14ac:dyDescent="0.3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7" spans="2:21" s="1" customFormat="1" ht="6.95" customHeight="1" x14ac:dyDescent="0.3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</row>
    <row r="108" spans="2:21" s="1" customFormat="1" ht="36.950000000000003" customHeight="1" x14ac:dyDescent="0.3">
      <c r="B108" s="31"/>
      <c r="C108" s="262" t="s">
        <v>122</v>
      </c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33"/>
    </row>
    <row r="109" spans="2:21" s="1" customFormat="1" ht="6.95" customHeight="1" x14ac:dyDescent="0.3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30" customHeight="1" x14ac:dyDescent="0.3">
      <c r="B110" s="31"/>
      <c r="C110" s="28" t="s">
        <v>17</v>
      </c>
      <c r="D110" s="32"/>
      <c r="E110" s="32"/>
      <c r="F110" s="288" t="str">
        <f>F6</f>
        <v>Světelné signalizační zařízení - Jílovská - Luční přechod, Psáry</v>
      </c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32"/>
      <c r="R110" s="33"/>
    </row>
    <row r="111" spans="2:21" s="1" customFormat="1" ht="36.950000000000003" customHeight="1" x14ac:dyDescent="0.3">
      <c r="B111" s="31"/>
      <c r="C111" s="65" t="s">
        <v>107</v>
      </c>
      <c r="D111" s="32"/>
      <c r="E111" s="32"/>
      <c r="F111" s="264" t="str">
        <f>F7</f>
        <v>5 - Stavebně montážní práce</v>
      </c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32"/>
      <c r="R111" s="33"/>
    </row>
    <row r="112" spans="2:21" s="1" customFormat="1" ht="6.95" customHeight="1" x14ac:dyDescent="0.3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 x14ac:dyDescent="0.3">
      <c r="B113" s="31"/>
      <c r="C113" s="28" t="s">
        <v>21</v>
      </c>
      <c r="D113" s="32"/>
      <c r="E113" s="32"/>
      <c r="F113" s="26" t="str">
        <f>F9</f>
        <v xml:space="preserve"> </v>
      </c>
      <c r="G113" s="32"/>
      <c r="H113" s="32"/>
      <c r="I113" s="32"/>
      <c r="J113" s="32"/>
      <c r="K113" s="28" t="s">
        <v>23</v>
      </c>
      <c r="L113" s="32"/>
      <c r="M113" s="267">
        <v>43066</v>
      </c>
      <c r="N113" s="267"/>
      <c r="O113" s="267"/>
      <c r="P113" s="267"/>
      <c r="Q113" s="32"/>
      <c r="R113" s="33"/>
    </row>
    <row r="114" spans="2:65" s="1" customFormat="1" ht="6.95" customHeight="1" x14ac:dyDescent="0.3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 x14ac:dyDescent="0.3">
      <c r="B115" s="31"/>
      <c r="C115" s="28" t="s">
        <v>26</v>
      </c>
      <c r="D115" s="32"/>
      <c r="E115" s="32"/>
      <c r="F115" s="26" t="str">
        <f>E12</f>
        <v>Obec Psáry</v>
      </c>
      <c r="G115" s="32"/>
      <c r="H115" s="32"/>
      <c r="I115" s="32"/>
      <c r="J115" s="32"/>
      <c r="K115" s="28" t="s">
        <v>30</v>
      </c>
      <c r="L115" s="32"/>
      <c r="M115" s="266" t="s">
        <v>649</v>
      </c>
      <c r="N115" s="266"/>
      <c r="O115" s="266"/>
      <c r="P115" s="266"/>
      <c r="Q115" s="266"/>
      <c r="R115" s="33"/>
    </row>
    <row r="116" spans="2:65" s="1" customFormat="1" ht="14.45" customHeight="1" x14ac:dyDescent="0.3">
      <c r="B116" s="31"/>
      <c r="C116" s="28" t="s">
        <v>29</v>
      </c>
      <c r="D116" s="32"/>
      <c r="E116" s="32"/>
      <c r="F116" s="26" t="str">
        <f>IF(E15="","",E15)</f>
        <v xml:space="preserve"> </v>
      </c>
      <c r="G116" s="32"/>
      <c r="H116" s="32"/>
      <c r="I116" s="32"/>
      <c r="J116" s="32"/>
      <c r="K116" s="28" t="s">
        <v>32</v>
      </c>
      <c r="L116" s="32"/>
      <c r="M116" s="266" t="s">
        <v>22</v>
      </c>
      <c r="N116" s="266"/>
      <c r="O116" s="266"/>
      <c r="P116" s="266"/>
      <c r="Q116" s="266"/>
      <c r="R116" s="33"/>
    </row>
    <row r="117" spans="2:65" s="1" customFormat="1" ht="10.35" customHeight="1" x14ac:dyDescent="0.3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 x14ac:dyDescent="0.3">
      <c r="B118" s="118"/>
      <c r="C118" s="119" t="s">
        <v>123</v>
      </c>
      <c r="D118" s="120" t="s">
        <v>124</v>
      </c>
      <c r="E118" s="120" t="s">
        <v>55</v>
      </c>
      <c r="F118" s="291" t="s">
        <v>125</v>
      </c>
      <c r="G118" s="291"/>
      <c r="H118" s="291"/>
      <c r="I118" s="291"/>
      <c r="J118" s="120" t="s">
        <v>126</v>
      </c>
      <c r="K118" s="120" t="s">
        <v>127</v>
      </c>
      <c r="L118" s="292" t="s">
        <v>128</v>
      </c>
      <c r="M118" s="292"/>
      <c r="N118" s="291" t="s">
        <v>112</v>
      </c>
      <c r="O118" s="291"/>
      <c r="P118" s="291"/>
      <c r="Q118" s="293"/>
      <c r="R118" s="121"/>
      <c r="T118" s="71" t="s">
        <v>129</v>
      </c>
      <c r="U118" s="72" t="s">
        <v>37</v>
      </c>
      <c r="V118" s="72" t="s">
        <v>130</v>
      </c>
      <c r="W118" s="72" t="s">
        <v>131</v>
      </c>
      <c r="X118" s="72" t="s">
        <v>132</v>
      </c>
      <c r="Y118" s="72" t="s">
        <v>133</v>
      </c>
      <c r="Z118" s="72" t="s">
        <v>134</v>
      </c>
      <c r="AA118" s="73" t="s">
        <v>135</v>
      </c>
    </row>
    <row r="119" spans="2:65" s="1" customFormat="1" ht="29.25" customHeight="1" x14ac:dyDescent="0.35">
      <c r="B119" s="31"/>
      <c r="C119" s="75" t="s">
        <v>109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80">
        <f>BK119</f>
        <v>66030.080000000002</v>
      </c>
      <c r="O119" s="281"/>
      <c r="P119" s="281"/>
      <c r="Q119" s="281"/>
      <c r="R119" s="33"/>
      <c r="T119" s="74"/>
      <c r="U119" s="47"/>
      <c r="V119" s="47"/>
      <c r="W119" s="122">
        <f>W120+W124+W127+W154</f>
        <v>38.278002000000001</v>
      </c>
      <c r="X119" s="47"/>
      <c r="Y119" s="122">
        <f>Y120+Y124+Y127+Y154</f>
        <v>4.4004599999999998</v>
      </c>
      <c r="Z119" s="47"/>
      <c r="AA119" s="123">
        <f>AA120+AA124+AA127+AA154</f>
        <v>0</v>
      </c>
      <c r="AT119" s="17" t="s">
        <v>72</v>
      </c>
      <c r="AU119" s="17" t="s">
        <v>114</v>
      </c>
      <c r="BK119" s="124">
        <f>BK120+BK124+BK127+BK154</f>
        <v>66030.080000000002</v>
      </c>
    </row>
    <row r="120" spans="2:65" s="9" customFormat="1" ht="37.35" customHeight="1" x14ac:dyDescent="0.35">
      <c r="B120" s="125"/>
      <c r="C120" s="126"/>
      <c r="D120" s="127" t="s">
        <v>371</v>
      </c>
      <c r="E120" s="127"/>
      <c r="F120" s="127"/>
      <c r="G120" s="127"/>
      <c r="H120" s="127"/>
      <c r="I120" s="127"/>
      <c r="J120" s="127"/>
      <c r="K120" s="127"/>
      <c r="L120" s="127"/>
      <c r="M120" s="127"/>
      <c r="N120" s="282">
        <f>BK120</f>
        <v>21961.599999999999</v>
      </c>
      <c r="O120" s="283"/>
      <c r="P120" s="283"/>
      <c r="Q120" s="283"/>
      <c r="R120" s="128"/>
      <c r="T120" s="129"/>
      <c r="U120" s="126"/>
      <c r="V120" s="126"/>
      <c r="W120" s="130">
        <f>W121</f>
        <v>6.7119999999999997</v>
      </c>
      <c r="X120" s="126"/>
      <c r="Y120" s="130">
        <f>Y121</f>
        <v>0</v>
      </c>
      <c r="Z120" s="126"/>
      <c r="AA120" s="131">
        <f>AA121</f>
        <v>0</v>
      </c>
      <c r="AR120" s="132" t="s">
        <v>16</v>
      </c>
      <c r="AT120" s="133" t="s">
        <v>72</v>
      </c>
      <c r="AU120" s="133" t="s">
        <v>73</v>
      </c>
      <c r="AY120" s="132" t="s">
        <v>136</v>
      </c>
      <c r="BK120" s="134">
        <f>BK121</f>
        <v>21961.599999999999</v>
      </c>
    </row>
    <row r="121" spans="2:65" s="9" customFormat="1" ht="19.899999999999999" customHeight="1" x14ac:dyDescent="0.3">
      <c r="B121" s="125"/>
      <c r="C121" s="126"/>
      <c r="D121" s="135" t="s">
        <v>372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284">
        <f>BK121</f>
        <v>21961.599999999999</v>
      </c>
      <c r="O121" s="285"/>
      <c r="P121" s="285"/>
      <c r="Q121" s="285"/>
      <c r="R121" s="128"/>
      <c r="T121" s="129"/>
      <c r="U121" s="126"/>
      <c r="V121" s="126"/>
      <c r="W121" s="130">
        <f>SUM(W122:W123)</f>
        <v>6.7119999999999997</v>
      </c>
      <c r="X121" s="126"/>
      <c r="Y121" s="130">
        <f>SUM(Y122:Y123)</f>
        <v>0</v>
      </c>
      <c r="Z121" s="126"/>
      <c r="AA121" s="131">
        <f>SUM(AA122:AA123)</f>
        <v>0</v>
      </c>
      <c r="AR121" s="132" t="s">
        <v>16</v>
      </c>
      <c r="AT121" s="133" t="s">
        <v>72</v>
      </c>
      <c r="AU121" s="133" t="s">
        <v>16</v>
      </c>
      <c r="AY121" s="132" t="s">
        <v>136</v>
      </c>
      <c r="BK121" s="134">
        <f>SUM(BK122:BK123)</f>
        <v>21961.599999999999</v>
      </c>
    </row>
    <row r="122" spans="2:65" s="1" customFormat="1" ht="31.5" customHeight="1" x14ac:dyDescent="0.3">
      <c r="B122" s="136"/>
      <c r="C122" s="137" t="s">
        <v>16</v>
      </c>
      <c r="D122" s="137" t="s">
        <v>137</v>
      </c>
      <c r="E122" s="138" t="s">
        <v>376</v>
      </c>
      <c r="F122" s="276" t="s">
        <v>638</v>
      </c>
      <c r="G122" s="276"/>
      <c r="H122" s="276"/>
      <c r="I122" s="276"/>
      <c r="J122" s="139" t="s">
        <v>186</v>
      </c>
      <c r="K122" s="140">
        <v>8</v>
      </c>
      <c r="L122" s="277">
        <v>2745.2</v>
      </c>
      <c r="M122" s="277"/>
      <c r="N122" s="277">
        <f>ROUND(L122*K122,2)</f>
        <v>21961.599999999999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0.83899999999999997</v>
      </c>
      <c r="W122" s="143">
        <f>V122*K122</f>
        <v>6.7119999999999997</v>
      </c>
      <c r="X122" s="143">
        <v>0</v>
      </c>
      <c r="Y122" s="143">
        <f>X122*K122</f>
        <v>0</v>
      </c>
      <c r="Z122" s="143">
        <v>0</v>
      </c>
      <c r="AA122" s="144">
        <f>Z122*K122</f>
        <v>0</v>
      </c>
      <c r="AC122" s="236"/>
      <c r="AD122" s="236"/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>IF(U122="základní",N122,0)</f>
        <v>21961.599999999999</v>
      </c>
      <c r="BF122" s="145">
        <f>IF(U122="snížená",N122,0)</f>
        <v>0</v>
      </c>
      <c r="BG122" s="145">
        <f>IF(U122="zákl. přenesená",N122,0)</f>
        <v>0</v>
      </c>
      <c r="BH122" s="145">
        <f>IF(U122="sníž. přenesená",N122,0)</f>
        <v>0</v>
      </c>
      <c r="BI122" s="145">
        <f>IF(U122="nulová",N122,0)</f>
        <v>0</v>
      </c>
      <c r="BJ122" s="17" t="s">
        <v>16</v>
      </c>
      <c r="BK122" s="145">
        <f>ROUND(L122*K122,2)</f>
        <v>21961.599999999999</v>
      </c>
      <c r="BL122" s="17" t="s">
        <v>87</v>
      </c>
      <c r="BM122" s="17" t="s">
        <v>377</v>
      </c>
    </row>
    <row r="123" spans="2:65" s="1" customFormat="1" ht="42" customHeight="1" x14ac:dyDescent="0.3">
      <c r="B123" s="31"/>
      <c r="C123" s="32"/>
      <c r="D123" s="32"/>
      <c r="E123" s="32"/>
      <c r="F123" s="278" t="s">
        <v>378</v>
      </c>
      <c r="G123" s="279"/>
      <c r="H123" s="279"/>
      <c r="I123" s="279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5" s="9" customFormat="1" ht="37.35" customHeight="1" x14ac:dyDescent="0.35">
      <c r="B124" s="125"/>
      <c r="C124" s="126"/>
      <c r="D124" s="127" t="s">
        <v>373</v>
      </c>
      <c r="E124" s="127"/>
      <c r="F124" s="127"/>
      <c r="G124" s="127"/>
      <c r="H124" s="127"/>
      <c r="I124" s="127"/>
      <c r="J124" s="127"/>
      <c r="K124" s="127"/>
      <c r="L124" s="127"/>
      <c r="M124" s="127"/>
      <c r="N124" s="282">
        <f>BK124</f>
        <v>609.6</v>
      </c>
      <c r="O124" s="283"/>
      <c r="P124" s="283"/>
      <c r="Q124" s="283"/>
      <c r="R124" s="128"/>
      <c r="T124" s="129"/>
      <c r="U124" s="126"/>
      <c r="V124" s="126"/>
      <c r="W124" s="130">
        <f>W125</f>
        <v>0</v>
      </c>
      <c r="X124" s="126"/>
      <c r="Y124" s="130">
        <f>Y125</f>
        <v>0</v>
      </c>
      <c r="Z124" s="126"/>
      <c r="AA124" s="131">
        <f>AA125</f>
        <v>0</v>
      </c>
      <c r="AR124" s="132" t="s">
        <v>81</v>
      </c>
      <c r="AT124" s="133" t="s">
        <v>72</v>
      </c>
      <c r="AU124" s="133" t="s">
        <v>73</v>
      </c>
      <c r="AY124" s="132" t="s">
        <v>136</v>
      </c>
      <c r="BK124" s="134">
        <f>BK125</f>
        <v>609.6</v>
      </c>
    </row>
    <row r="125" spans="2:65" s="9" customFormat="1" ht="19.899999999999999" customHeight="1" x14ac:dyDescent="0.3">
      <c r="B125" s="125"/>
      <c r="C125" s="126"/>
      <c r="D125" s="135" t="s">
        <v>374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284">
        <f>BK125</f>
        <v>609.6</v>
      </c>
      <c r="O125" s="285"/>
      <c r="P125" s="285"/>
      <c r="Q125" s="285"/>
      <c r="R125" s="128"/>
      <c r="T125" s="129"/>
      <c r="U125" s="126"/>
      <c r="V125" s="126"/>
      <c r="W125" s="130">
        <f>W126</f>
        <v>0</v>
      </c>
      <c r="X125" s="126"/>
      <c r="Y125" s="130">
        <f>Y126</f>
        <v>0</v>
      </c>
      <c r="Z125" s="126"/>
      <c r="AA125" s="131">
        <f>AA126</f>
        <v>0</v>
      </c>
      <c r="AR125" s="132" t="s">
        <v>81</v>
      </c>
      <c r="AT125" s="133" t="s">
        <v>72</v>
      </c>
      <c r="AU125" s="133" t="s">
        <v>16</v>
      </c>
      <c r="AY125" s="132" t="s">
        <v>136</v>
      </c>
      <c r="BK125" s="134">
        <f>BK126</f>
        <v>609.6</v>
      </c>
    </row>
    <row r="126" spans="2:65" s="1" customFormat="1" ht="31.5" customHeight="1" x14ac:dyDescent="0.3">
      <c r="B126" s="136"/>
      <c r="C126" s="137" t="s">
        <v>81</v>
      </c>
      <c r="D126" s="137" t="s">
        <v>137</v>
      </c>
      <c r="E126" s="138" t="s">
        <v>379</v>
      </c>
      <c r="F126" s="276" t="s">
        <v>380</v>
      </c>
      <c r="G126" s="276"/>
      <c r="H126" s="276"/>
      <c r="I126" s="276"/>
      <c r="J126" s="139" t="s">
        <v>186</v>
      </c>
      <c r="K126" s="140">
        <v>24</v>
      </c>
      <c r="L126" s="277">
        <v>25.4</v>
      </c>
      <c r="M126" s="277"/>
      <c r="N126" s="277">
        <f>ROUND(L126*K126,2)</f>
        <v>609.6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>V126*K126</f>
        <v>0</v>
      </c>
      <c r="X126" s="143">
        <v>0</v>
      </c>
      <c r="Y126" s="143">
        <f>X126*K126</f>
        <v>0</v>
      </c>
      <c r="Z126" s="143">
        <v>0</v>
      </c>
      <c r="AA126" s="144">
        <f>Z126*K126</f>
        <v>0</v>
      </c>
      <c r="AR126" s="17" t="s">
        <v>160</v>
      </c>
      <c r="AT126" s="17" t="s">
        <v>137</v>
      </c>
      <c r="AU126" s="17" t="s">
        <v>81</v>
      </c>
      <c r="AY126" s="17" t="s">
        <v>136</v>
      </c>
      <c r="BE126" s="145">
        <f>IF(U126="základní",N126,0)</f>
        <v>609.6</v>
      </c>
      <c r="BF126" s="145">
        <f>IF(U126="snížená",N126,0)</f>
        <v>0</v>
      </c>
      <c r="BG126" s="145">
        <f>IF(U126="zákl. přenesená",N126,0)</f>
        <v>0</v>
      </c>
      <c r="BH126" s="145">
        <f>IF(U126="sníž. přenesená",N126,0)</f>
        <v>0</v>
      </c>
      <c r="BI126" s="145">
        <f>IF(U126="nulová",N126,0)</f>
        <v>0</v>
      </c>
      <c r="BJ126" s="17" t="s">
        <v>16</v>
      </c>
      <c r="BK126" s="145">
        <f>ROUND(L126*K126,2)</f>
        <v>609.6</v>
      </c>
      <c r="BL126" s="17" t="s">
        <v>160</v>
      </c>
      <c r="BM126" s="17" t="s">
        <v>81</v>
      </c>
    </row>
    <row r="127" spans="2:65" s="9" customFormat="1" ht="37.35" customHeight="1" x14ac:dyDescent="0.35">
      <c r="B127" s="125"/>
      <c r="C127" s="126"/>
      <c r="D127" s="127" t="s">
        <v>182</v>
      </c>
      <c r="E127" s="127"/>
      <c r="F127" s="127"/>
      <c r="G127" s="127"/>
      <c r="H127" s="127"/>
      <c r="I127" s="127"/>
      <c r="J127" s="127"/>
      <c r="K127" s="127"/>
      <c r="L127" s="127"/>
      <c r="M127" s="127"/>
      <c r="N127" s="327">
        <f>BK127</f>
        <v>38427.279999999999</v>
      </c>
      <c r="O127" s="328"/>
      <c r="P127" s="328"/>
      <c r="Q127" s="328"/>
      <c r="R127" s="128"/>
      <c r="T127" s="129"/>
      <c r="U127" s="126"/>
      <c r="V127" s="126"/>
      <c r="W127" s="130">
        <f>W128+W131+W137</f>
        <v>31.566002000000001</v>
      </c>
      <c r="X127" s="126"/>
      <c r="Y127" s="130">
        <f>Y128+Y131+Y137</f>
        <v>4.4004599999999998</v>
      </c>
      <c r="Z127" s="126"/>
      <c r="AA127" s="131">
        <f>AA128+AA131+AA137</f>
        <v>0</v>
      </c>
      <c r="AR127" s="132" t="s">
        <v>84</v>
      </c>
      <c r="AT127" s="133" t="s">
        <v>72</v>
      </c>
      <c r="AU127" s="133" t="s">
        <v>73</v>
      </c>
      <c r="AY127" s="132" t="s">
        <v>136</v>
      </c>
      <c r="BK127" s="134">
        <f>BK128+BK131+BK137</f>
        <v>38427.279999999999</v>
      </c>
    </row>
    <row r="128" spans="2:65" s="9" customFormat="1" ht="19.899999999999999" customHeight="1" x14ac:dyDescent="0.3">
      <c r="B128" s="125"/>
      <c r="C128" s="126"/>
      <c r="D128" s="135" t="s">
        <v>183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284">
        <f>BK128</f>
        <v>1933.6</v>
      </c>
      <c r="O128" s="285"/>
      <c r="P128" s="285"/>
      <c r="Q128" s="285"/>
      <c r="R128" s="128"/>
      <c r="T128" s="129"/>
      <c r="U128" s="126"/>
      <c r="V128" s="126"/>
      <c r="W128" s="130">
        <f>SUM(W129:W130)</f>
        <v>0</v>
      </c>
      <c r="X128" s="126"/>
      <c r="Y128" s="130">
        <f>SUM(Y129:Y130)</f>
        <v>0</v>
      </c>
      <c r="Z128" s="126"/>
      <c r="AA128" s="131">
        <f>SUM(AA129:AA130)</f>
        <v>0</v>
      </c>
      <c r="AR128" s="132" t="s">
        <v>84</v>
      </c>
      <c r="AT128" s="133" t="s">
        <v>72</v>
      </c>
      <c r="AU128" s="133" t="s">
        <v>16</v>
      </c>
      <c r="AY128" s="132" t="s">
        <v>136</v>
      </c>
      <c r="BK128" s="134">
        <f>SUM(BK129:BK130)</f>
        <v>1933.6</v>
      </c>
    </row>
    <row r="129" spans="2:65" s="1" customFormat="1" ht="31.5" customHeight="1" x14ac:dyDescent="0.3">
      <c r="B129" s="136"/>
      <c r="C129" s="137" t="s">
        <v>84</v>
      </c>
      <c r="D129" s="137" t="s">
        <v>137</v>
      </c>
      <c r="E129" s="138" t="s">
        <v>381</v>
      </c>
      <c r="F129" s="276" t="s">
        <v>382</v>
      </c>
      <c r="G129" s="276"/>
      <c r="H129" s="276"/>
      <c r="I129" s="276"/>
      <c r="J129" s="139" t="s">
        <v>186</v>
      </c>
      <c r="K129" s="140">
        <v>16</v>
      </c>
      <c r="L129" s="277">
        <v>82.5</v>
      </c>
      <c r="M129" s="277"/>
      <c r="N129" s="277">
        <f>ROUND(L129*K129,2)</f>
        <v>1320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</v>
      </c>
      <c r="Y129" s="143">
        <f>X129*K129</f>
        <v>0</v>
      </c>
      <c r="Z129" s="143">
        <v>0</v>
      </c>
      <c r="AA129" s="144">
        <f>Z129*K129</f>
        <v>0</v>
      </c>
      <c r="AR129" s="17" t="s">
        <v>188</v>
      </c>
      <c r="AT129" s="17" t="s">
        <v>137</v>
      </c>
      <c r="AU129" s="17" t="s">
        <v>81</v>
      </c>
      <c r="AY129" s="17" t="s">
        <v>136</v>
      </c>
      <c r="BE129" s="145">
        <f>IF(U129="základní",N129,0)</f>
        <v>1320</v>
      </c>
      <c r="BF129" s="145">
        <f>IF(U129="snížená",N129,0)</f>
        <v>0</v>
      </c>
      <c r="BG129" s="145">
        <f>IF(U129="zákl. přenesená",N129,0)</f>
        <v>0</v>
      </c>
      <c r="BH129" s="145">
        <f>IF(U129="sníž. přenesená",N129,0)</f>
        <v>0</v>
      </c>
      <c r="BI129" s="145">
        <f>IF(U129="nulová",N129,0)</f>
        <v>0</v>
      </c>
      <c r="BJ129" s="17" t="s">
        <v>16</v>
      </c>
      <c r="BK129" s="145">
        <f>ROUND(L129*K129,2)</f>
        <v>1320</v>
      </c>
      <c r="BL129" s="17" t="s">
        <v>188</v>
      </c>
      <c r="BM129" s="17" t="s">
        <v>383</v>
      </c>
    </row>
    <row r="130" spans="2:65" s="1" customFormat="1" ht="22.5" customHeight="1" x14ac:dyDescent="0.3">
      <c r="B130" s="136"/>
      <c r="C130" s="137">
        <v>4</v>
      </c>
      <c r="D130" s="137" t="s">
        <v>137</v>
      </c>
      <c r="E130" s="138" t="s">
        <v>384</v>
      </c>
      <c r="F130" s="276" t="s">
        <v>385</v>
      </c>
      <c r="G130" s="276"/>
      <c r="H130" s="276"/>
      <c r="I130" s="276"/>
      <c r="J130" s="139" t="s">
        <v>186</v>
      </c>
      <c r="K130" s="140">
        <v>26</v>
      </c>
      <c r="L130" s="277">
        <v>23.6</v>
      </c>
      <c r="M130" s="277"/>
      <c r="N130" s="277">
        <f>ROUND(L130*K130,2)</f>
        <v>613.6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</v>
      </c>
      <c r="Y130" s="143">
        <f>X130*K130</f>
        <v>0</v>
      </c>
      <c r="Z130" s="143">
        <v>0</v>
      </c>
      <c r="AA130" s="144">
        <f>Z130*K130</f>
        <v>0</v>
      </c>
      <c r="AR130" s="17" t="s">
        <v>188</v>
      </c>
      <c r="AT130" s="17" t="s">
        <v>137</v>
      </c>
      <c r="AU130" s="17" t="s">
        <v>81</v>
      </c>
      <c r="AY130" s="17" t="s">
        <v>136</v>
      </c>
      <c r="BE130" s="145">
        <f>IF(U130="základní",N130,0)</f>
        <v>613.6</v>
      </c>
      <c r="BF130" s="145">
        <f>IF(U130="snížená",N130,0)</f>
        <v>0</v>
      </c>
      <c r="BG130" s="145">
        <f>IF(U130="zákl. přenesená",N130,0)</f>
        <v>0</v>
      </c>
      <c r="BH130" s="145">
        <f>IF(U130="sníž. přenesená",N130,0)</f>
        <v>0</v>
      </c>
      <c r="BI130" s="145">
        <f>IF(U130="nulová",N130,0)</f>
        <v>0</v>
      </c>
      <c r="BJ130" s="17" t="s">
        <v>16</v>
      </c>
      <c r="BK130" s="145">
        <f>ROUND(L130*K130,2)</f>
        <v>613.6</v>
      </c>
      <c r="BL130" s="17" t="s">
        <v>188</v>
      </c>
      <c r="BM130" s="17" t="s">
        <v>91</v>
      </c>
    </row>
    <row r="131" spans="2:65" s="9" customFormat="1" ht="29.85" customHeight="1" x14ac:dyDescent="0.3">
      <c r="B131" s="125"/>
      <c r="C131" s="126"/>
      <c r="D131" s="135" t="s">
        <v>184</v>
      </c>
      <c r="E131" s="135"/>
      <c r="F131" s="135"/>
      <c r="G131" s="135"/>
      <c r="H131" s="135"/>
      <c r="I131" s="135"/>
      <c r="J131" s="135"/>
      <c r="K131" s="135"/>
      <c r="L131" s="135"/>
      <c r="M131" s="135"/>
      <c r="N131" s="286">
        <f>BK131</f>
        <v>16461.399999999998</v>
      </c>
      <c r="O131" s="287"/>
      <c r="P131" s="287"/>
      <c r="Q131" s="287"/>
      <c r="R131" s="128"/>
      <c r="T131" s="129"/>
      <c r="U131" s="126"/>
      <c r="V131" s="126"/>
      <c r="W131" s="130">
        <f>SUM(W132:W136)</f>
        <v>31.19</v>
      </c>
      <c r="X131" s="126"/>
      <c r="Y131" s="130">
        <f>SUM(Y132:Y136)</f>
        <v>4.4004599999999998</v>
      </c>
      <c r="Z131" s="126"/>
      <c r="AA131" s="131">
        <f>SUM(AA132:AA136)</f>
        <v>0</v>
      </c>
      <c r="AR131" s="132" t="s">
        <v>84</v>
      </c>
      <c r="AT131" s="133" t="s">
        <v>72</v>
      </c>
      <c r="AU131" s="133" t="s">
        <v>16</v>
      </c>
      <c r="AY131" s="132" t="s">
        <v>136</v>
      </c>
      <c r="BK131" s="134">
        <f>SUM(BK132:BK136)</f>
        <v>16461.399999999998</v>
      </c>
    </row>
    <row r="132" spans="2:65" s="1" customFormat="1" ht="31.5" customHeight="1" x14ac:dyDescent="0.3">
      <c r="B132" s="136"/>
      <c r="C132" s="137">
        <v>5</v>
      </c>
      <c r="D132" s="137" t="s">
        <v>137</v>
      </c>
      <c r="E132" s="138" t="s">
        <v>386</v>
      </c>
      <c r="F132" s="276" t="s">
        <v>387</v>
      </c>
      <c r="G132" s="276"/>
      <c r="H132" s="276"/>
      <c r="I132" s="276"/>
      <c r="J132" s="139" t="s">
        <v>186</v>
      </c>
      <c r="K132" s="140">
        <v>1</v>
      </c>
      <c r="L132" s="277">
        <v>27.1</v>
      </c>
      <c r="M132" s="277"/>
      <c r="N132" s="277">
        <f>ROUND(L132*K132,2)</f>
        <v>27.1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0.09</v>
      </c>
      <c r="W132" s="143">
        <f>V132*K132</f>
        <v>0.09</v>
      </c>
      <c r="X132" s="143">
        <v>0</v>
      </c>
      <c r="Y132" s="143">
        <f>X132*K132</f>
        <v>0</v>
      </c>
      <c r="Z132" s="143">
        <v>0</v>
      </c>
      <c r="AA132" s="144">
        <f>Z132*K132</f>
        <v>0</v>
      </c>
      <c r="AR132" s="17" t="s">
        <v>188</v>
      </c>
      <c r="AT132" s="17" t="s">
        <v>137</v>
      </c>
      <c r="AU132" s="17" t="s">
        <v>81</v>
      </c>
      <c r="AY132" s="17" t="s">
        <v>136</v>
      </c>
      <c r="BE132" s="145">
        <f t="shared" ref="BE132:BE136" si="0">IF(U132="základní",N132,0)</f>
        <v>27.1</v>
      </c>
      <c r="BF132" s="145">
        <f t="shared" ref="BF132:BF136" si="1">IF(U132="snížená",N132,0)</f>
        <v>0</v>
      </c>
      <c r="BG132" s="145">
        <f t="shared" ref="BG132:BG136" si="2">IF(U132="zákl. přenesená",N132,0)</f>
        <v>0</v>
      </c>
      <c r="BH132" s="145">
        <f t="shared" ref="BH132:BH136" si="3">IF(U132="sníž. přenesená",N132,0)</f>
        <v>0</v>
      </c>
      <c r="BI132" s="145">
        <f t="shared" ref="BI132:BI136" si="4">IF(U132="nulová",N132,0)</f>
        <v>0</v>
      </c>
      <c r="BJ132" s="17" t="s">
        <v>16</v>
      </c>
      <c r="BK132" s="145">
        <f>ROUND(L132*K132,2)</f>
        <v>27.1</v>
      </c>
      <c r="BL132" s="17" t="s">
        <v>188</v>
      </c>
      <c r="BM132" s="17" t="s">
        <v>147</v>
      </c>
    </row>
    <row r="133" spans="2:65" s="1" customFormat="1" ht="31.5" customHeight="1" x14ac:dyDescent="0.3">
      <c r="B133" s="136"/>
      <c r="C133" s="137">
        <v>6</v>
      </c>
      <c r="D133" s="137" t="s">
        <v>137</v>
      </c>
      <c r="E133" s="138" t="s">
        <v>388</v>
      </c>
      <c r="F133" s="276" t="s">
        <v>639</v>
      </c>
      <c r="G133" s="276"/>
      <c r="H133" s="276"/>
      <c r="I133" s="276"/>
      <c r="J133" s="139" t="s">
        <v>186</v>
      </c>
      <c r="K133" s="140">
        <v>17</v>
      </c>
      <c r="L133" s="277">
        <v>26.8</v>
      </c>
      <c r="M133" s="277"/>
      <c r="N133" s="277">
        <f>ROUND(L133*K133,2)</f>
        <v>455.6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</v>
      </c>
      <c r="W133" s="143">
        <f>V133*K133</f>
        <v>0</v>
      </c>
      <c r="X133" s="143">
        <v>0</v>
      </c>
      <c r="Y133" s="143">
        <f>X133*K133</f>
        <v>0</v>
      </c>
      <c r="Z133" s="143">
        <v>0</v>
      </c>
      <c r="AA133" s="144">
        <f>Z133*K133</f>
        <v>0</v>
      </c>
      <c r="AR133" s="17" t="s">
        <v>188</v>
      </c>
      <c r="AT133" s="17" t="s">
        <v>137</v>
      </c>
      <c r="AU133" s="17" t="s">
        <v>81</v>
      </c>
      <c r="AY133" s="17" t="s">
        <v>136</v>
      </c>
      <c r="BE133" s="145">
        <f t="shared" si="0"/>
        <v>455.6</v>
      </c>
      <c r="BF133" s="145">
        <f t="shared" si="1"/>
        <v>0</v>
      </c>
      <c r="BG133" s="145">
        <f t="shared" si="2"/>
        <v>0</v>
      </c>
      <c r="BH133" s="145">
        <f t="shared" si="3"/>
        <v>0</v>
      </c>
      <c r="BI133" s="145">
        <f t="shared" si="4"/>
        <v>0</v>
      </c>
      <c r="BJ133" s="17" t="s">
        <v>16</v>
      </c>
      <c r="BK133" s="145">
        <f>ROUND(L133*K133,2)</f>
        <v>455.6</v>
      </c>
      <c r="BL133" s="17" t="s">
        <v>188</v>
      </c>
      <c r="BM133" s="17" t="s">
        <v>24</v>
      </c>
    </row>
    <row r="134" spans="2:65" s="1" customFormat="1" ht="22.5" customHeight="1" x14ac:dyDescent="0.3">
      <c r="B134" s="136"/>
      <c r="C134" s="137">
        <v>7</v>
      </c>
      <c r="D134" s="137" t="s">
        <v>137</v>
      </c>
      <c r="E134" s="138" t="s">
        <v>389</v>
      </c>
      <c r="F134" s="276" t="s">
        <v>390</v>
      </c>
      <c r="G134" s="276"/>
      <c r="H134" s="276"/>
      <c r="I134" s="276"/>
      <c r="J134" s="139" t="s">
        <v>194</v>
      </c>
      <c r="K134" s="140">
        <v>2</v>
      </c>
      <c r="L134" s="277">
        <v>132.30000000000001</v>
      </c>
      <c r="M134" s="277"/>
      <c r="N134" s="277">
        <f>ROUND(L134*K134,2)</f>
        <v>264.60000000000002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0</v>
      </c>
      <c r="Y134" s="143">
        <f>X134*K134</f>
        <v>0</v>
      </c>
      <c r="Z134" s="143">
        <v>0</v>
      </c>
      <c r="AA134" s="144">
        <f>Z134*K134</f>
        <v>0</v>
      </c>
      <c r="AR134" s="17" t="s">
        <v>188</v>
      </c>
      <c r="AT134" s="17" t="s">
        <v>137</v>
      </c>
      <c r="AU134" s="17" t="s">
        <v>81</v>
      </c>
      <c r="AY134" s="17" t="s">
        <v>136</v>
      </c>
      <c r="BE134" s="145">
        <f t="shared" si="0"/>
        <v>264.60000000000002</v>
      </c>
      <c r="BF134" s="145">
        <f t="shared" si="1"/>
        <v>0</v>
      </c>
      <c r="BG134" s="145">
        <f t="shared" si="2"/>
        <v>0</v>
      </c>
      <c r="BH134" s="145">
        <f t="shared" si="3"/>
        <v>0</v>
      </c>
      <c r="BI134" s="145">
        <f t="shared" si="4"/>
        <v>0</v>
      </c>
      <c r="BJ134" s="17" t="s">
        <v>16</v>
      </c>
      <c r="BK134" s="145">
        <f>ROUND(L134*K134,2)</f>
        <v>264.60000000000002</v>
      </c>
      <c r="BL134" s="17" t="s">
        <v>188</v>
      </c>
      <c r="BM134" s="17" t="s">
        <v>153</v>
      </c>
    </row>
    <row r="135" spans="2:65" s="1" customFormat="1" ht="31.5" customHeight="1" x14ac:dyDescent="0.3">
      <c r="B135" s="136"/>
      <c r="C135" s="137">
        <v>8</v>
      </c>
      <c r="D135" s="137" t="s">
        <v>137</v>
      </c>
      <c r="E135" s="138" t="s">
        <v>391</v>
      </c>
      <c r="F135" s="276" t="s">
        <v>392</v>
      </c>
      <c r="G135" s="276"/>
      <c r="H135" s="276"/>
      <c r="I135" s="276"/>
      <c r="J135" s="139" t="s">
        <v>194</v>
      </c>
      <c r="K135" s="140">
        <v>2</v>
      </c>
      <c r="L135" s="277">
        <v>5660.2</v>
      </c>
      <c r="M135" s="277"/>
      <c r="N135" s="277">
        <f>ROUND(L135*K135,2)</f>
        <v>11320.4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15.55</v>
      </c>
      <c r="W135" s="143">
        <f>V135*K135</f>
        <v>31.1</v>
      </c>
      <c r="X135" s="143">
        <v>2.2002299999999999</v>
      </c>
      <c r="Y135" s="143">
        <f>X135*K135</f>
        <v>4.4004599999999998</v>
      </c>
      <c r="Z135" s="143">
        <v>0</v>
      </c>
      <c r="AA135" s="144">
        <f>Z135*K135</f>
        <v>0</v>
      </c>
      <c r="AR135" s="17" t="s">
        <v>188</v>
      </c>
      <c r="AT135" s="17" t="s">
        <v>137</v>
      </c>
      <c r="AU135" s="17" t="s">
        <v>81</v>
      </c>
      <c r="AY135" s="17" t="s">
        <v>136</v>
      </c>
      <c r="BE135" s="145">
        <f t="shared" si="0"/>
        <v>11320.4</v>
      </c>
      <c r="BF135" s="145">
        <f t="shared" si="1"/>
        <v>0</v>
      </c>
      <c r="BG135" s="145">
        <f t="shared" si="2"/>
        <v>0</v>
      </c>
      <c r="BH135" s="145">
        <f t="shared" si="3"/>
        <v>0</v>
      </c>
      <c r="BI135" s="145">
        <f t="shared" si="4"/>
        <v>0</v>
      </c>
      <c r="BJ135" s="17" t="s">
        <v>16</v>
      </c>
      <c r="BK135" s="145">
        <f>ROUND(L135*K135,2)</f>
        <v>11320.4</v>
      </c>
      <c r="BL135" s="17" t="s">
        <v>188</v>
      </c>
      <c r="BM135" s="17" t="s">
        <v>157</v>
      </c>
    </row>
    <row r="136" spans="2:65" s="1" customFormat="1" ht="22.5" customHeight="1" x14ac:dyDescent="0.3">
      <c r="B136" s="136"/>
      <c r="C136" s="137">
        <v>9</v>
      </c>
      <c r="D136" s="137" t="s">
        <v>137</v>
      </c>
      <c r="E136" s="138" t="s">
        <v>393</v>
      </c>
      <c r="F136" s="276" t="s">
        <v>640</v>
      </c>
      <c r="G136" s="276"/>
      <c r="H136" s="276"/>
      <c r="I136" s="276"/>
      <c r="J136" s="139" t="s">
        <v>194</v>
      </c>
      <c r="K136" s="140">
        <v>1</v>
      </c>
      <c r="L136" s="277">
        <v>4393.7</v>
      </c>
      <c r="M136" s="277"/>
      <c r="N136" s="277">
        <f>ROUND(L136*K136,2)</f>
        <v>4393.7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0</v>
      </c>
      <c r="W136" s="143">
        <f>V136*K136</f>
        <v>0</v>
      </c>
      <c r="X136" s="143">
        <v>0</v>
      </c>
      <c r="Y136" s="143">
        <f>X136*K136</f>
        <v>0</v>
      </c>
      <c r="Z136" s="143">
        <v>0</v>
      </c>
      <c r="AA136" s="144">
        <f>Z136*K136</f>
        <v>0</v>
      </c>
      <c r="AR136" s="17" t="s">
        <v>188</v>
      </c>
      <c r="AT136" s="17" t="s">
        <v>137</v>
      </c>
      <c r="AU136" s="17" t="s">
        <v>81</v>
      </c>
      <c r="AY136" s="17" t="s">
        <v>136</v>
      </c>
      <c r="BE136" s="145">
        <f t="shared" si="0"/>
        <v>4393.7</v>
      </c>
      <c r="BF136" s="145">
        <f t="shared" si="1"/>
        <v>0</v>
      </c>
      <c r="BG136" s="145">
        <f t="shared" si="2"/>
        <v>0</v>
      </c>
      <c r="BH136" s="145">
        <f t="shared" si="3"/>
        <v>0</v>
      </c>
      <c r="BI136" s="145">
        <f t="shared" si="4"/>
        <v>0</v>
      </c>
      <c r="BJ136" s="17" t="s">
        <v>16</v>
      </c>
      <c r="BK136" s="145">
        <f>ROUND(L136*K136,2)</f>
        <v>4393.7</v>
      </c>
      <c r="BL136" s="17" t="s">
        <v>188</v>
      </c>
      <c r="BM136" s="17" t="s">
        <v>160</v>
      </c>
    </row>
    <row r="137" spans="2:65" s="9" customFormat="1" ht="29.85" customHeight="1" x14ac:dyDescent="0.3">
      <c r="B137" s="125"/>
      <c r="C137" s="126"/>
      <c r="D137" s="135" t="s">
        <v>375</v>
      </c>
      <c r="E137" s="135"/>
      <c r="F137" s="135"/>
      <c r="G137" s="135"/>
      <c r="H137" s="135"/>
      <c r="I137" s="135"/>
      <c r="J137" s="135"/>
      <c r="K137" s="135"/>
      <c r="L137" s="135"/>
      <c r="M137" s="135"/>
      <c r="N137" s="286">
        <f>BK137</f>
        <v>20032.280000000002</v>
      </c>
      <c r="O137" s="287"/>
      <c r="P137" s="287"/>
      <c r="Q137" s="287"/>
      <c r="R137" s="128"/>
      <c r="T137" s="129"/>
      <c r="U137" s="126"/>
      <c r="V137" s="126"/>
      <c r="W137" s="130">
        <f>SUM(W138:W153)</f>
        <v>0.37600199999999995</v>
      </c>
      <c r="X137" s="126"/>
      <c r="Y137" s="130">
        <f>SUM(Y138:Y153)</f>
        <v>0</v>
      </c>
      <c r="Z137" s="126"/>
      <c r="AA137" s="131">
        <f>SUM(AA138:AA153)</f>
        <v>0</v>
      </c>
      <c r="AR137" s="132" t="s">
        <v>84</v>
      </c>
      <c r="AT137" s="133" t="s">
        <v>72</v>
      </c>
      <c r="AU137" s="133" t="s">
        <v>16</v>
      </c>
      <c r="AY137" s="132" t="s">
        <v>136</v>
      </c>
      <c r="BK137" s="134">
        <f>SUM(BK138:BK153)</f>
        <v>20032.280000000002</v>
      </c>
    </row>
    <row r="138" spans="2:65" s="1" customFormat="1" ht="31.5" customHeight="1" x14ac:dyDescent="0.3">
      <c r="B138" s="136"/>
      <c r="C138" s="137">
        <v>10</v>
      </c>
      <c r="D138" s="137" t="s">
        <v>137</v>
      </c>
      <c r="E138" s="138" t="s">
        <v>394</v>
      </c>
      <c r="F138" s="276" t="s">
        <v>395</v>
      </c>
      <c r="G138" s="276"/>
      <c r="H138" s="276"/>
      <c r="I138" s="276"/>
      <c r="J138" s="139" t="s">
        <v>396</v>
      </c>
      <c r="K138" s="140">
        <v>0.2</v>
      </c>
      <c r="L138" s="277">
        <v>707.4</v>
      </c>
      <c r="M138" s="277"/>
      <c r="N138" s="277">
        <f>ROUND(L138*K138,2)</f>
        <v>141.47999999999999</v>
      </c>
      <c r="O138" s="277"/>
      <c r="P138" s="277"/>
      <c r="Q138" s="277"/>
      <c r="R138" s="141"/>
      <c r="T138" s="142" t="s">
        <v>5</v>
      </c>
      <c r="U138" s="40" t="s">
        <v>38</v>
      </c>
      <c r="V138" s="143">
        <v>0</v>
      </c>
      <c r="W138" s="143">
        <f>V138*K138</f>
        <v>0</v>
      </c>
      <c r="X138" s="143">
        <v>0</v>
      </c>
      <c r="Y138" s="143">
        <f>X138*K138</f>
        <v>0</v>
      </c>
      <c r="Z138" s="143">
        <v>0</v>
      </c>
      <c r="AA138" s="144">
        <f>Z138*K138</f>
        <v>0</v>
      </c>
      <c r="AR138" s="17" t="s">
        <v>188</v>
      </c>
      <c r="AT138" s="17" t="s">
        <v>137</v>
      </c>
      <c r="AU138" s="17" t="s">
        <v>81</v>
      </c>
      <c r="AY138" s="17" t="s">
        <v>136</v>
      </c>
      <c r="BE138" s="145">
        <f>IF(U138="základní",N138,0)</f>
        <v>141.47999999999999</v>
      </c>
      <c r="BF138" s="145">
        <f>IF(U138="snížená",N138,0)</f>
        <v>0</v>
      </c>
      <c r="BG138" s="145">
        <f>IF(U138="zákl. přenesená",N138,0)</f>
        <v>0</v>
      </c>
      <c r="BH138" s="145">
        <f>IF(U138="sníž. přenesená",N138,0)</f>
        <v>0</v>
      </c>
      <c r="BI138" s="145">
        <f>IF(U138="nulová",N138,0)</f>
        <v>0</v>
      </c>
      <c r="BJ138" s="17" t="s">
        <v>16</v>
      </c>
      <c r="BK138" s="145">
        <f>ROUND(L138*K138,2)</f>
        <v>141.47999999999999</v>
      </c>
      <c r="BL138" s="17" t="s">
        <v>188</v>
      </c>
      <c r="BM138" s="17" t="s">
        <v>167</v>
      </c>
    </row>
    <row r="139" spans="2:65" s="1" customFormat="1" ht="31.5" customHeight="1" x14ac:dyDescent="0.3">
      <c r="B139" s="136"/>
      <c r="C139" s="137">
        <v>11</v>
      </c>
      <c r="D139" s="137" t="s">
        <v>137</v>
      </c>
      <c r="E139" s="138" t="s">
        <v>397</v>
      </c>
      <c r="F139" s="276" t="s">
        <v>398</v>
      </c>
      <c r="G139" s="276"/>
      <c r="H139" s="276"/>
      <c r="I139" s="276"/>
      <c r="J139" s="139" t="s">
        <v>399</v>
      </c>
      <c r="K139" s="140">
        <v>3.456</v>
      </c>
      <c r="L139" s="277">
        <v>966.9</v>
      </c>
      <c r="M139" s="277"/>
      <c r="N139" s="277">
        <f>ROUND(L139*K139,2)</f>
        <v>3341.61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</v>
      </c>
      <c r="W139" s="143">
        <f>V139*K139</f>
        <v>0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188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3341.61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3341.61</v>
      </c>
      <c r="BL139" s="17" t="s">
        <v>188</v>
      </c>
      <c r="BM139" s="17" t="s">
        <v>171</v>
      </c>
    </row>
    <row r="140" spans="2:65" s="1" customFormat="1" ht="22.5" customHeight="1" x14ac:dyDescent="0.3">
      <c r="B140" s="136"/>
      <c r="C140" s="137">
        <v>12</v>
      </c>
      <c r="D140" s="137" t="s">
        <v>137</v>
      </c>
      <c r="E140" s="138" t="s">
        <v>400</v>
      </c>
      <c r="F140" s="276" t="s">
        <v>401</v>
      </c>
      <c r="G140" s="276"/>
      <c r="H140" s="276"/>
      <c r="I140" s="276"/>
      <c r="J140" s="139" t="s">
        <v>399</v>
      </c>
      <c r="K140" s="140">
        <v>2.3039999999999998</v>
      </c>
      <c r="L140" s="277">
        <v>343.1</v>
      </c>
      <c r="M140" s="277"/>
      <c r="N140" s="277">
        <f>ROUND(L140*K140,2)</f>
        <v>790.5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0</v>
      </c>
      <c r="W140" s="143">
        <f>V140*K140</f>
        <v>0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7" t="s">
        <v>188</v>
      </c>
      <c r="AT140" s="17" t="s">
        <v>137</v>
      </c>
      <c r="AU140" s="17" t="s">
        <v>81</v>
      </c>
      <c r="AY140" s="17" t="s">
        <v>136</v>
      </c>
      <c r="BE140" s="145">
        <f>IF(U140="základní",N140,0)</f>
        <v>790.5</v>
      </c>
      <c r="BF140" s="145">
        <f>IF(U140="snížená",N140,0)</f>
        <v>0</v>
      </c>
      <c r="BG140" s="145">
        <f>IF(U140="zákl. přenesená",N140,0)</f>
        <v>0</v>
      </c>
      <c r="BH140" s="145">
        <f>IF(U140="sníž. přenesená",N140,0)</f>
        <v>0</v>
      </c>
      <c r="BI140" s="145">
        <f>IF(U140="nulová",N140,0)</f>
        <v>0</v>
      </c>
      <c r="BJ140" s="17" t="s">
        <v>16</v>
      </c>
      <c r="BK140" s="145">
        <f>ROUND(L140*K140,2)</f>
        <v>790.5</v>
      </c>
      <c r="BL140" s="17" t="s">
        <v>188</v>
      </c>
      <c r="BM140" s="17" t="s">
        <v>174</v>
      </c>
    </row>
    <row r="141" spans="2:65" s="1" customFormat="1" ht="22.5" customHeight="1" x14ac:dyDescent="0.3">
      <c r="B141" s="31"/>
      <c r="C141" s="32"/>
      <c r="D141" s="32"/>
      <c r="E141" s="32"/>
      <c r="F141" s="278" t="s">
        <v>402</v>
      </c>
      <c r="G141" s="279"/>
      <c r="H141" s="279"/>
      <c r="I141" s="279"/>
      <c r="J141" s="32"/>
      <c r="K141" s="32"/>
      <c r="L141" s="32"/>
      <c r="M141" s="32"/>
      <c r="N141" s="32"/>
      <c r="O141" s="32"/>
      <c r="P141" s="32"/>
      <c r="Q141" s="32"/>
      <c r="R141" s="33"/>
      <c r="T141" s="150"/>
      <c r="U141" s="32"/>
      <c r="V141" s="32"/>
      <c r="W141" s="32"/>
      <c r="X141" s="32"/>
      <c r="Y141" s="32"/>
      <c r="Z141" s="32"/>
      <c r="AA141" s="69"/>
      <c r="AT141" s="17" t="s">
        <v>180</v>
      </c>
      <c r="AU141" s="17" t="s">
        <v>81</v>
      </c>
    </row>
    <row r="142" spans="2:65" s="1" customFormat="1" ht="31.5" customHeight="1" x14ac:dyDescent="0.3">
      <c r="B142" s="136"/>
      <c r="C142" s="137">
        <v>13</v>
      </c>
      <c r="D142" s="137" t="s">
        <v>137</v>
      </c>
      <c r="E142" s="138" t="s">
        <v>403</v>
      </c>
      <c r="F142" s="276" t="s">
        <v>404</v>
      </c>
      <c r="G142" s="276"/>
      <c r="H142" s="276"/>
      <c r="I142" s="276"/>
      <c r="J142" s="139" t="s">
        <v>186</v>
      </c>
      <c r="K142" s="140">
        <v>9</v>
      </c>
      <c r="L142" s="277">
        <v>133.69999999999999</v>
      </c>
      <c r="M142" s="277"/>
      <c r="N142" s="277">
        <f>ROUND(L142*K142,2)</f>
        <v>1203.3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</v>
      </c>
      <c r="W142" s="143">
        <f>V142*K142</f>
        <v>0</v>
      </c>
      <c r="X142" s="143">
        <v>0</v>
      </c>
      <c r="Y142" s="143">
        <f>X142*K142</f>
        <v>0</v>
      </c>
      <c r="Z142" s="143">
        <v>0</v>
      </c>
      <c r="AA142" s="144">
        <f>Z142*K142</f>
        <v>0</v>
      </c>
      <c r="AR142" s="17" t="s">
        <v>188</v>
      </c>
      <c r="AT142" s="17" t="s">
        <v>137</v>
      </c>
      <c r="AU142" s="17" t="s">
        <v>81</v>
      </c>
      <c r="AY142" s="17" t="s">
        <v>136</v>
      </c>
      <c r="BE142" s="145">
        <f t="shared" ref="BE142:BE144" si="5">IF(U142="základní",N142,0)</f>
        <v>1203.3</v>
      </c>
      <c r="BF142" s="145">
        <f t="shared" ref="BF142:BF144" si="6">IF(U142="snížená",N142,0)</f>
        <v>0</v>
      </c>
      <c r="BG142" s="145">
        <f t="shared" ref="BG142:BG144" si="7">IF(U142="zákl. přenesená",N142,0)</f>
        <v>0</v>
      </c>
      <c r="BH142" s="145">
        <f t="shared" ref="BH142:BH144" si="8">IF(U142="sníž. přenesená",N142,0)</f>
        <v>0</v>
      </c>
      <c r="BI142" s="145">
        <f t="shared" ref="BI142:BI144" si="9">IF(U142="nulová",N142,0)</f>
        <v>0</v>
      </c>
      <c r="BJ142" s="17" t="s">
        <v>16</v>
      </c>
      <c r="BK142" s="145">
        <f>ROUND(L142*K142,2)</f>
        <v>1203.3</v>
      </c>
      <c r="BL142" s="17" t="s">
        <v>188</v>
      </c>
      <c r="BM142" s="17" t="s">
        <v>405</v>
      </c>
    </row>
    <row r="143" spans="2:65" s="1" customFormat="1" ht="31.5" customHeight="1" x14ac:dyDescent="0.3">
      <c r="B143" s="136"/>
      <c r="C143" s="137">
        <v>14</v>
      </c>
      <c r="D143" s="137" t="s">
        <v>137</v>
      </c>
      <c r="E143" s="138" t="s">
        <v>406</v>
      </c>
      <c r="F143" s="276" t="s">
        <v>407</v>
      </c>
      <c r="G143" s="276"/>
      <c r="H143" s="276"/>
      <c r="I143" s="276"/>
      <c r="J143" s="139" t="s">
        <v>186</v>
      </c>
      <c r="K143" s="140">
        <v>9</v>
      </c>
      <c r="L143" s="277">
        <v>33.700000000000003</v>
      </c>
      <c r="M143" s="277"/>
      <c r="N143" s="277">
        <f>ROUND(L143*K143,2)</f>
        <v>303.3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0</v>
      </c>
      <c r="Y143" s="143">
        <f>X143*K143</f>
        <v>0</v>
      </c>
      <c r="Z143" s="143">
        <v>0</v>
      </c>
      <c r="AA143" s="144">
        <f>Z143*K143</f>
        <v>0</v>
      </c>
      <c r="AR143" s="17" t="s">
        <v>188</v>
      </c>
      <c r="AT143" s="17" t="s">
        <v>137</v>
      </c>
      <c r="AU143" s="17" t="s">
        <v>81</v>
      </c>
      <c r="AY143" s="17" t="s">
        <v>136</v>
      </c>
      <c r="BE143" s="145">
        <f t="shared" si="5"/>
        <v>303.3</v>
      </c>
      <c r="BF143" s="145">
        <f t="shared" si="6"/>
        <v>0</v>
      </c>
      <c r="BG143" s="145">
        <f t="shared" si="7"/>
        <v>0</v>
      </c>
      <c r="BH143" s="145">
        <f t="shared" si="8"/>
        <v>0</v>
      </c>
      <c r="BI143" s="145">
        <f t="shared" si="9"/>
        <v>0</v>
      </c>
      <c r="BJ143" s="17" t="s">
        <v>16</v>
      </c>
      <c r="BK143" s="145">
        <f>ROUND(L143*K143,2)</f>
        <v>303.3</v>
      </c>
      <c r="BL143" s="17" t="s">
        <v>188</v>
      </c>
      <c r="BM143" s="17" t="s">
        <v>408</v>
      </c>
    </row>
    <row r="144" spans="2:65" s="1" customFormat="1" ht="31.5" customHeight="1" x14ac:dyDescent="0.3">
      <c r="B144" s="136"/>
      <c r="C144" s="137">
        <v>15</v>
      </c>
      <c r="D144" s="137" t="s">
        <v>137</v>
      </c>
      <c r="E144" s="138" t="s">
        <v>409</v>
      </c>
      <c r="F144" s="276" t="s">
        <v>410</v>
      </c>
      <c r="G144" s="276"/>
      <c r="H144" s="276"/>
      <c r="I144" s="276"/>
      <c r="J144" s="139" t="s">
        <v>186</v>
      </c>
      <c r="K144" s="140">
        <v>9</v>
      </c>
      <c r="L144" s="277">
        <v>35.799999999999997</v>
      </c>
      <c r="M144" s="277"/>
      <c r="N144" s="277">
        <f>ROUND(L144*K144,2)</f>
        <v>322.2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188</v>
      </c>
      <c r="AT144" s="17" t="s">
        <v>137</v>
      </c>
      <c r="AU144" s="17" t="s">
        <v>81</v>
      </c>
      <c r="AY144" s="17" t="s">
        <v>136</v>
      </c>
      <c r="BE144" s="145">
        <f t="shared" si="5"/>
        <v>322.2</v>
      </c>
      <c r="BF144" s="145">
        <f t="shared" si="6"/>
        <v>0</v>
      </c>
      <c r="BG144" s="145">
        <f t="shared" si="7"/>
        <v>0</v>
      </c>
      <c r="BH144" s="145">
        <f t="shared" si="8"/>
        <v>0</v>
      </c>
      <c r="BI144" s="145">
        <f t="shared" si="9"/>
        <v>0</v>
      </c>
      <c r="BJ144" s="17" t="s">
        <v>16</v>
      </c>
      <c r="BK144" s="145">
        <f>ROUND(L144*K144,2)</f>
        <v>322.2</v>
      </c>
      <c r="BL144" s="17" t="s">
        <v>188</v>
      </c>
      <c r="BM144" s="17" t="s">
        <v>205</v>
      </c>
    </row>
    <row r="145" spans="2:65" s="1" customFormat="1" ht="22.5" customHeight="1" x14ac:dyDescent="0.3">
      <c r="B145" s="31"/>
      <c r="C145" s="32"/>
      <c r="D145" s="32"/>
      <c r="E145" s="32"/>
      <c r="F145" s="278" t="s">
        <v>402</v>
      </c>
      <c r="G145" s="279"/>
      <c r="H145" s="279"/>
      <c r="I145" s="279"/>
      <c r="J145" s="32"/>
      <c r="K145" s="32"/>
      <c r="L145" s="32"/>
      <c r="M145" s="32"/>
      <c r="N145" s="32"/>
      <c r="O145" s="32"/>
      <c r="P145" s="32"/>
      <c r="Q145" s="32"/>
      <c r="R145" s="33"/>
      <c r="T145" s="150"/>
      <c r="U145" s="32"/>
      <c r="V145" s="32"/>
      <c r="W145" s="32"/>
      <c r="X145" s="32"/>
      <c r="Y145" s="32"/>
      <c r="Z145" s="32"/>
      <c r="AA145" s="69"/>
      <c r="AT145" s="17" t="s">
        <v>180</v>
      </c>
      <c r="AU145" s="17" t="s">
        <v>81</v>
      </c>
    </row>
    <row r="146" spans="2:65" s="1" customFormat="1" ht="31.5" customHeight="1" x14ac:dyDescent="0.3">
      <c r="B146" s="136"/>
      <c r="C146" s="137">
        <v>16</v>
      </c>
      <c r="D146" s="137" t="s">
        <v>137</v>
      </c>
      <c r="E146" s="138" t="s">
        <v>411</v>
      </c>
      <c r="F146" s="276" t="s">
        <v>412</v>
      </c>
      <c r="G146" s="276"/>
      <c r="H146" s="276"/>
      <c r="I146" s="276"/>
      <c r="J146" s="139" t="s">
        <v>399</v>
      </c>
      <c r="K146" s="140">
        <v>1.782</v>
      </c>
      <c r="L146" s="277">
        <v>636.79999999999995</v>
      </c>
      <c r="M146" s="277"/>
      <c r="N146" s="277">
        <f>ROUND(L146*K146,2)</f>
        <v>1134.78</v>
      </c>
      <c r="O146" s="277"/>
      <c r="P146" s="277"/>
      <c r="Q146" s="277"/>
      <c r="R146" s="141"/>
      <c r="T146" s="142" t="s">
        <v>5</v>
      </c>
      <c r="U146" s="40" t="s">
        <v>38</v>
      </c>
      <c r="V146" s="143">
        <v>9.4E-2</v>
      </c>
      <c r="W146" s="143">
        <f>V146*K146</f>
        <v>0.16750799999999999</v>
      </c>
      <c r="X146" s="143">
        <v>0</v>
      </c>
      <c r="Y146" s="143">
        <f>X146*K146</f>
        <v>0</v>
      </c>
      <c r="Z146" s="143">
        <v>0</v>
      </c>
      <c r="AA146" s="144">
        <f>Z146*K146</f>
        <v>0</v>
      </c>
      <c r="AR146" s="17" t="s">
        <v>188</v>
      </c>
      <c r="AT146" s="17" t="s">
        <v>137</v>
      </c>
      <c r="AU146" s="17" t="s">
        <v>81</v>
      </c>
      <c r="AY146" s="17" t="s">
        <v>136</v>
      </c>
      <c r="BE146" s="145">
        <f>IF(U146="základní",N146,0)</f>
        <v>1134.78</v>
      </c>
      <c r="BF146" s="145">
        <f>IF(U146="snížená",N146,0)</f>
        <v>0</v>
      </c>
      <c r="BG146" s="145">
        <f>IF(U146="zákl. přenesená",N146,0)</f>
        <v>0</v>
      </c>
      <c r="BH146" s="145">
        <f>IF(U146="sníž. přenesená",N146,0)</f>
        <v>0</v>
      </c>
      <c r="BI146" s="145">
        <f>IF(U146="nulová",N146,0)</f>
        <v>0</v>
      </c>
      <c r="BJ146" s="17" t="s">
        <v>16</v>
      </c>
      <c r="BK146" s="145">
        <f>ROUND(L146*K146,2)</f>
        <v>1134.78</v>
      </c>
      <c r="BL146" s="17" t="s">
        <v>188</v>
      </c>
      <c r="BM146" s="17" t="s">
        <v>208</v>
      </c>
    </row>
    <row r="147" spans="2:65" s="1" customFormat="1" ht="31.5" customHeight="1" x14ac:dyDescent="0.3">
      <c r="B147" s="136"/>
      <c r="C147" s="137">
        <v>17</v>
      </c>
      <c r="D147" s="137" t="s">
        <v>137</v>
      </c>
      <c r="E147" s="138" t="s">
        <v>413</v>
      </c>
      <c r="F147" s="276" t="s">
        <v>414</v>
      </c>
      <c r="G147" s="276"/>
      <c r="H147" s="276"/>
      <c r="I147" s="276"/>
      <c r="J147" s="139" t="s">
        <v>399</v>
      </c>
      <c r="K147" s="140">
        <v>16.038</v>
      </c>
      <c r="L147" s="277">
        <v>636.79999999999995</v>
      </c>
      <c r="M147" s="277"/>
      <c r="N147" s="277">
        <f>ROUND(L147*K147,2)</f>
        <v>10213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1.2999999999999999E-2</v>
      </c>
      <c r="W147" s="143">
        <f>V147*K147</f>
        <v>0.20849399999999998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188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10213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10213</v>
      </c>
      <c r="BL147" s="17" t="s">
        <v>188</v>
      </c>
      <c r="BM147" s="17" t="s">
        <v>209</v>
      </c>
    </row>
    <row r="148" spans="2:65" s="1" customFormat="1" ht="22.5" customHeight="1" x14ac:dyDescent="0.3">
      <c r="B148" s="136"/>
      <c r="C148" s="137">
        <v>18</v>
      </c>
      <c r="D148" s="137" t="s">
        <v>137</v>
      </c>
      <c r="E148" s="138" t="s">
        <v>415</v>
      </c>
      <c r="F148" s="276" t="s">
        <v>416</v>
      </c>
      <c r="G148" s="276"/>
      <c r="H148" s="276"/>
      <c r="I148" s="276"/>
      <c r="J148" s="139" t="s">
        <v>399</v>
      </c>
      <c r="K148" s="140">
        <v>1.782</v>
      </c>
      <c r="L148" s="277">
        <v>663.2</v>
      </c>
      <c r="M148" s="277"/>
      <c r="N148" s="277">
        <f>ROUND(L148*K148,2)</f>
        <v>1181.82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0</v>
      </c>
      <c r="W148" s="143">
        <f>V148*K148</f>
        <v>0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188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1181.82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1181.82</v>
      </c>
      <c r="BL148" s="17" t="s">
        <v>188</v>
      </c>
      <c r="BM148" s="17" t="s">
        <v>210</v>
      </c>
    </row>
    <row r="149" spans="2:65" s="1" customFormat="1" ht="31.5" customHeight="1" x14ac:dyDescent="0.3">
      <c r="B149" s="136"/>
      <c r="C149" s="137">
        <v>19</v>
      </c>
      <c r="D149" s="137" t="s">
        <v>137</v>
      </c>
      <c r="E149" s="138" t="s">
        <v>417</v>
      </c>
      <c r="F149" s="276" t="s">
        <v>418</v>
      </c>
      <c r="G149" s="276"/>
      <c r="H149" s="276"/>
      <c r="I149" s="276"/>
      <c r="J149" s="139" t="s">
        <v>419</v>
      </c>
      <c r="K149" s="140">
        <v>3.2080000000000002</v>
      </c>
      <c r="L149" s="277">
        <v>368.4</v>
      </c>
      <c r="M149" s="277"/>
      <c r="N149" s="277">
        <f>ROUND(L149*K149,2)</f>
        <v>1181.83</v>
      </c>
      <c r="O149" s="277"/>
      <c r="P149" s="277"/>
      <c r="Q149" s="277"/>
      <c r="R149" s="141"/>
      <c r="T149" s="142" t="s">
        <v>5</v>
      </c>
      <c r="U149" s="40" t="s">
        <v>38</v>
      </c>
      <c r="V149" s="143">
        <v>0</v>
      </c>
      <c r="W149" s="143">
        <f>V149*K149</f>
        <v>0</v>
      </c>
      <c r="X149" s="143">
        <v>0</v>
      </c>
      <c r="Y149" s="143">
        <f>X149*K149</f>
        <v>0</v>
      </c>
      <c r="Z149" s="143">
        <v>0</v>
      </c>
      <c r="AA149" s="144">
        <f>Z149*K149</f>
        <v>0</v>
      </c>
      <c r="AR149" s="17" t="s">
        <v>188</v>
      </c>
      <c r="AT149" s="17" t="s">
        <v>137</v>
      </c>
      <c r="AU149" s="17" t="s">
        <v>81</v>
      </c>
      <c r="AY149" s="17" t="s">
        <v>136</v>
      </c>
      <c r="BE149" s="145">
        <f>IF(U149="základní",N149,0)</f>
        <v>1181.83</v>
      </c>
      <c r="BF149" s="145">
        <f>IF(U149="snížená",N149,0)</f>
        <v>0</v>
      </c>
      <c r="BG149" s="145">
        <f>IF(U149="zákl. přenesená",N149,0)</f>
        <v>0</v>
      </c>
      <c r="BH149" s="145">
        <f>IF(U149="sníž. přenesená",N149,0)</f>
        <v>0</v>
      </c>
      <c r="BI149" s="145">
        <f>IF(U149="nulová",N149,0)</f>
        <v>0</v>
      </c>
      <c r="BJ149" s="17" t="s">
        <v>16</v>
      </c>
      <c r="BK149" s="145">
        <f>ROUND(L149*K149,2)</f>
        <v>1181.83</v>
      </c>
      <c r="BL149" s="17" t="s">
        <v>188</v>
      </c>
      <c r="BM149" s="17" t="s">
        <v>215</v>
      </c>
    </row>
    <row r="150" spans="2:65" s="1" customFormat="1" ht="22.5" customHeight="1" x14ac:dyDescent="0.3">
      <c r="B150" s="136"/>
      <c r="C150" s="137">
        <v>20</v>
      </c>
      <c r="D150" s="137" t="s">
        <v>137</v>
      </c>
      <c r="E150" s="138" t="s">
        <v>420</v>
      </c>
      <c r="F150" s="276" t="s">
        <v>421</v>
      </c>
      <c r="G150" s="276"/>
      <c r="H150" s="276"/>
      <c r="I150" s="276"/>
      <c r="J150" s="139" t="s">
        <v>399</v>
      </c>
      <c r="K150" s="140">
        <v>0.81699999999999995</v>
      </c>
      <c r="L150" s="277">
        <v>104.2</v>
      </c>
      <c r="M150" s="277"/>
      <c r="N150" s="277">
        <f>ROUND(L150*K150,2)</f>
        <v>85.13</v>
      </c>
      <c r="O150" s="277"/>
      <c r="P150" s="277"/>
      <c r="Q150" s="277"/>
      <c r="R150" s="141"/>
      <c r="T150" s="142" t="s">
        <v>5</v>
      </c>
      <c r="U150" s="40" t="s">
        <v>38</v>
      </c>
      <c r="V150" s="143">
        <v>0</v>
      </c>
      <c r="W150" s="143">
        <f>V150*K150</f>
        <v>0</v>
      </c>
      <c r="X150" s="143">
        <v>0</v>
      </c>
      <c r="Y150" s="143">
        <f>X150*K150</f>
        <v>0</v>
      </c>
      <c r="Z150" s="143">
        <v>0</v>
      </c>
      <c r="AA150" s="144">
        <f>Z150*K150</f>
        <v>0</v>
      </c>
      <c r="AR150" s="17" t="s">
        <v>188</v>
      </c>
      <c r="AT150" s="17" t="s">
        <v>137</v>
      </c>
      <c r="AU150" s="17" t="s">
        <v>81</v>
      </c>
      <c r="AY150" s="17" t="s">
        <v>136</v>
      </c>
      <c r="BE150" s="145">
        <f>IF(U150="základní",N150,0)</f>
        <v>85.13</v>
      </c>
      <c r="BF150" s="145">
        <f>IF(U150="snížená",N150,0)</f>
        <v>0</v>
      </c>
      <c r="BG150" s="145">
        <f>IF(U150="zákl. přenesená",N150,0)</f>
        <v>0</v>
      </c>
      <c r="BH150" s="145">
        <f>IF(U150="sníž. přenesená",N150,0)</f>
        <v>0</v>
      </c>
      <c r="BI150" s="145">
        <f>IF(U150="nulová",N150,0)</f>
        <v>0</v>
      </c>
      <c r="BJ150" s="17" t="s">
        <v>16</v>
      </c>
      <c r="BK150" s="145">
        <f>ROUND(L150*K150,2)</f>
        <v>85.13</v>
      </c>
      <c r="BL150" s="17" t="s">
        <v>188</v>
      </c>
      <c r="BM150" s="17" t="s">
        <v>222</v>
      </c>
    </row>
    <row r="151" spans="2:65" s="1" customFormat="1" ht="22.5" customHeight="1" x14ac:dyDescent="0.3">
      <c r="B151" s="31"/>
      <c r="C151" s="32"/>
      <c r="D151" s="32"/>
      <c r="E151" s="32"/>
      <c r="F151" s="278" t="s">
        <v>422</v>
      </c>
      <c r="G151" s="279"/>
      <c r="H151" s="279"/>
      <c r="I151" s="279"/>
      <c r="J151" s="32"/>
      <c r="K151" s="32"/>
      <c r="L151" s="32"/>
      <c r="M151" s="32"/>
      <c r="N151" s="32"/>
      <c r="O151" s="32"/>
      <c r="P151" s="32"/>
      <c r="Q151" s="32"/>
      <c r="R151" s="33"/>
      <c r="T151" s="150"/>
      <c r="U151" s="32"/>
      <c r="V151" s="32"/>
      <c r="W151" s="32"/>
      <c r="X151" s="32"/>
      <c r="Y151" s="32"/>
      <c r="Z151" s="32"/>
      <c r="AA151" s="69"/>
      <c r="AT151" s="17" t="s">
        <v>180</v>
      </c>
      <c r="AU151" s="17" t="s">
        <v>81</v>
      </c>
    </row>
    <row r="152" spans="2:65" s="1" customFormat="1" ht="22.5" customHeight="1" x14ac:dyDescent="0.3">
      <c r="B152" s="136"/>
      <c r="C152" s="137">
        <v>21</v>
      </c>
      <c r="D152" s="137" t="s">
        <v>137</v>
      </c>
      <c r="E152" s="138" t="s">
        <v>423</v>
      </c>
      <c r="F152" s="276" t="s">
        <v>424</v>
      </c>
      <c r="G152" s="276"/>
      <c r="H152" s="276"/>
      <c r="I152" s="276"/>
      <c r="J152" s="139" t="s">
        <v>399</v>
      </c>
      <c r="K152" s="140">
        <v>0.81699999999999995</v>
      </c>
      <c r="L152" s="277">
        <v>163.19999999999999</v>
      </c>
      <c r="M152" s="277"/>
      <c r="N152" s="277">
        <f>ROUND(L152*K152,2)</f>
        <v>133.33000000000001</v>
      </c>
      <c r="O152" s="277"/>
      <c r="P152" s="277"/>
      <c r="Q152" s="277"/>
      <c r="R152" s="141"/>
      <c r="T152" s="142" t="s">
        <v>5</v>
      </c>
      <c r="U152" s="40" t="s">
        <v>38</v>
      </c>
      <c r="V152" s="143">
        <v>0</v>
      </c>
      <c r="W152" s="143">
        <f>V152*K152</f>
        <v>0</v>
      </c>
      <c r="X152" s="143">
        <v>0</v>
      </c>
      <c r="Y152" s="143">
        <f>X152*K152</f>
        <v>0</v>
      </c>
      <c r="Z152" s="143">
        <v>0</v>
      </c>
      <c r="AA152" s="144">
        <f>Z152*K152</f>
        <v>0</v>
      </c>
      <c r="AR152" s="17" t="s">
        <v>188</v>
      </c>
      <c r="AT152" s="17" t="s">
        <v>137</v>
      </c>
      <c r="AU152" s="17" t="s">
        <v>81</v>
      </c>
      <c r="AY152" s="17" t="s">
        <v>136</v>
      </c>
      <c r="BE152" s="145">
        <f>IF(U152="základní",N152,0)</f>
        <v>133.33000000000001</v>
      </c>
      <c r="BF152" s="145">
        <f>IF(U152="snížená",N152,0)</f>
        <v>0</v>
      </c>
      <c r="BG152" s="145">
        <f>IF(U152="zákl. přenesená",N152,0)</f>
        <v>0</v>
      </c>
      <c r="BH152" s="145">
        <f>IF(U152="sníž. přenesená",N152,0)</f>
        <v>0</v>
      </c>
      <c r="BI152" s="145">
        <f>IF(U152="nulová",N152,0)</f>
        <v>0</v>
      </c>
      <c r="BJ152" s="17" t="s">
        <v>16</v>
      </c>
      <c r="BK152" s="145">
        <f>ROUND(L152*K152,2)</f>
        <v>133.33000000000001</v>
      </c>
      <c r="BL152" s="17" t="s">
        <v>188</v>
      </c>
      <c r="BM152" s="17" t="s">
        <v>227</v>
      </c>
    </row>
    <row r="153" spans="2:65" s="1" customFormat="1" ht="22.5" customHeight="1" x14ac:dyDescent="0.3">
      <c r="B153" s="31"/>
      <c r="C153" s="32"/>
      <c r="D153" s="32"/>
      <c r="E153" s="32"/>
      <c r="F153" s="278" t="s">
        <v>422</v>
      </c>
      <c r="G153" s="279"/>
      <c r="H153" s="279"/>
      <c r="I153" s="279"/>
      <c r="J153" s="32"/>
      <c r="K153" s="32"/>
      <c r="L153" s="32"/>
      <c r="M153" s="32"/>
      <c r="N153" s="32"/>
      <c r="O153" s="32"/>
      <c r="P153" s="32"/>
      <c r="Q153" s="32"/>
      <c r="R153" s="33"/>
      <c r="T153" s="150"/>
      <c r="U153" s="32"/>
      <c r="V153" s="32"/>
      <c r="W153" s="32"/>
      <c r="X153" s="32"/>
      <c r="Y153" s="32"/>
      <c r="Z153" s="32"/>
      <c r="AA153" s="69"/>
      <c r="AT153" s="17" t="s">
        <v>180</v>
      </c>
      <c r="AU153" s="17" t="s">
        <v>81</v>
      </c>
    </row>
    <row r="154" spans="2:65" s="9" customFormat="1" ht="37.35" customHeight="1" x14ac:dyDescent="0.35">
      <c r="B154" s="125"/>
      <c r="C154" s="126"/>
      <c r="D154" s="127" t="s">
        <v>115</v>
      </c>
      <c r="E154" s="127"/>
      <c r="F154" s="127"/>
      <c r="G154" s="127"/>
      <c r="H154" s="127"/>
      <c r="I154" s="127"/>
      <c r="J154" s="127"/>
      <c r="K154" s="127"/>
      <c r="L154" s="127"/>
      <c r="M154" s="127"/>
      <c r="N154" s="327">
        <f>BK154</f>
        <v>5031.6000000000004</v>
      </c>
      <c r="O154" s="328"/>
      <c r="P154" s="328"/>
      <c r="Q154" s="328"/>
      <c r="R154" s="128"/>
      <c r="T154" s="129"/>
      <c r="U154" s="126"/>
      <c r="V154" s="126"/>
      <c r="W154" s="130">
        <f>W155</f>
        <v>0</v>
      </c>
      <c r="X154" s="126"/>
      <c r="Y154" s="130">
        <f>Y155</f>
        <v>0</v>
      </c>
      <c r="Z154" s="126"/>
      <c r="AA154" s="131">
        <f>AA155</f>
        <v>0</v>
      </c>
      <c r="AR154" s="132" t="s">
        <v>88</v>
      </c>
      <c r="AT154" s="133" t="s">
        <v>72</v>
      </c>
      <c r="AU154" s="133" t="s">
        <v>73</v>
      </c>
      <c r="AY154" s="132" t="s">
        <v>136</v>
      </c>
      <c r="BK154" s="134">
        <f>BK155</f>
        <v>5031.6000000000004</v>
      </c>
    </row>
    <row r="155" spans="2:65" s="9" customFormat="1" ht="19.899999999999999" customHeight="1" x14ac:dyDescent="0.3">
      <c r="B155" s="125"/>
      <c r="C155" s="126"/>
      <c r="D155" s="135" t="s">
        <v>117</v>
      </c>
      <c r="E155" s="135"/>
      <c r="F155" s="135"/>
      <c r="G155" s="135"/>
      <c r="H155" s="135"/>
      <c r="I155" s="135"/>
      <c r="J155" s="135"/>
      <c r="K155" s="135"/>
      <c r="L155" s="135"/>
      <c r="M155" s="135"/>
      <c r="N155" s="284">
        <f>BK155</f>
        <v>5031.6000000000004</v>
      </c>
      <c r="O155" s="285"/>
      <c r="P155" s="285"/>
      <c r="Q155" s="285"/>
      <c r="R155" s="128"/>
      <c r="T155" s="129"/>
      <c r="U155" s="126"/>
      <c r="V155" s="126"/>
      <c r="W155" s="130">
        <f>W156</f>
        <v>0</v>
      </c>
      <c r="X155" s="126"/>
      <c r="Y155" s="130">
        <f>Y156</f>
        <v>0</v>
      </c>
      <c r="Z155" s="126"/>
      <c r="AA155" s="131">
        <f>AA156</f>
        <v>0</v>
      </c>
      <c r="AR155" s="132" t="s">
        <v>88</v>
      </c>
      <c r="AT155" s="133" t="s">
        <v>72</v>
      </c>
      <c r="AU155" s="133" t="s">
        <v>16</v>
      </c>
      <c r="AY155" s="132" t="s">
        <v>136</v>
      </c>
      <c r="BK155" s="134">
        <f>BK156</f>
        <v>5031.6000000000004</v>
      </c>
    </row>
    <row r="156" spans="2:65" s="1" customFormat="1" ht="22.5" customHeight="1" x14ac:dyDescent="0.3">
      <c r="B156" s="136"/>
      <c r="C156" s="137">
        <v>22</v>
      </c>
      <c r="D156" s="137" t="s">
        <v>137</v>
      </c>
      <c r="E156" s="138" t="s">
        <v>425</v>
      </c>
      <c r="F156" s="276" t="s">
        <v>426</v>
      </c>
      <c r="G156" s="276"/>
      <c r="H156" s="276"/>
      <c r="I156" s="276"/>
      <c r="J156" s="139" t="s">
        <v>194</v>
      </c>
      <c r="K156" s="140">
        <v>1</v>
      </c>
      <c r="L156" s="277">
        <v>5031.6000000000004</v>
      </c>
      <c r="M156" s="277"/>
      <c r="N156" s="277">
        <f>ROUND(L156*K156,2)</f>
        <v>5031.6000000000004</v>
      </c>
      <c r="O156" s="277"/>
      <c r="P156" s="277"/>
      <c r="Q156" s="277"/>
      <c r="R156" s="141"/>
      <c r="T156" s="142" t="s">
        <v>5</v>
      </c>
      <c r="U156" s="151" t="s">
        <v>38</v>
      </c>
      <c r="V156" s="152">
        <v>0</v>
      </c>
      <c r="W156" s="152">
        <f>V156*K156</f>
        <v>0</v>
      </c>
      <c r="X156" s="152">
        <v>0</v>
      </c>
      <c r="Y156" s="152">
        <f>X156*K156</f>
        <v>0</v>
      </c>
      <c r="Z156" s="152">
        <v>0</v>
      </c>
      <c r="AA156" s="153">
        <f>Z156*K156</f>
        <v>0</v>
      </c>
      <c r="AR156" s="17" t="s">
        <v>87</v>
      </c>
      <c r="AT156" s="17" t="s">
        <v>137</v>
      </c>
      <c r="AU156" s="17" t="s">
        <v>81</v>
      </c>
      <c r="AY156" s="17" t="s">
        <v>136</v>
      </c>
      <c r="BE156" s="145">
        <f>IF(U156="základní",N156,0)</f>
        <v>5031.6000000000004</v>
      </c>
      <c r="BF156" s="145">
        <f>IF(U156="snížená",N156,0)</f>
        <v>0</v>
      </c>
      <c r="BG156" s="145">
        <f>IF(U156="zákl. přenesená",N156,0)</f>
        <v>0</v>
      </c>
      <c r="BH156" s="145">
        <f>IF(U156="sníž. přenesená",N156,0)</f>
        <v>0</v>
      </c>
      <c r="BI156" s="145">
        <f>IF(U156="nulová",N156,0)</f>
        <v>0</v>
      </c>
      <c r="BJ156" s="17" t="s">
        <v>16</v>
      </c>
      <c r="BK156" s="145">
        <f>ROUND(L156*K156,2)</f>
        <v>5031.6000000000004</v>
      </c>
      <c r="BL156" s="17" t="s">
        <v>87</v>
      </c>
      <c r="BM156" s="17" t="s">
        <v>236</v>
      </c>
    </row>
    <row r="157" spans="2:65" s="1" customFormat="1" ht="6.95" customHeight="1" x14ac:dyDescent="0.3"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7"/>
    </row>
  </sheetData>
  <mergeCells count="14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F126:I126"/>
    <mergeCell ref="L126:M126"/>
    <mergeCell ref="N126:Q126"/>
    <mergeCell ref="N119:Q119"/>
    <mergeCell ref="N120:Q120"/>
    <mergeCell ref="N121:Q121"/>
    <mergeCell ref="N124:Q124"/>
    <mergeCell ref="N125:Q125"/>
    <mergeCell ref="F129:I129"/>
    <mergeCell ref="L129:M129"/>
    <mergeCell ref="N129:Q129"/>
    <mergeCell ref="F130:I130"/>
    <mergeCell ref="L130:M130"/>
    <mergeCell ref="N130:Q130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L143:M143"/>
    <mergeCell ref="N143:Q143"/>
    <mergeCell ref="F156:I156"/>
    <mergeCell ref="L156:M156"/>
    <mergeCell ref="N156:Q156"/>
    <mergeCell ref="F150:I150"/>
    <mergeCell ref="L150:M150"/>
    <mergeCell ref="N150:Q150"/>
    <mergeCell ref="F151:I151"/>
    <mergeCell ref="F152:I152"/>
    <mergeCell ref="L152:M152"/>
    <mergeCell ref="N152:Q152"/>
    <mergeCell ref="F153:I153"/>
    <mergeCell ref="N127:Q127"/>
    <mergeCell ref="N128:Q128"/>
    <mergeCell ref="N131:Q131"/>
    <mergeCell ref="N137:Q137"/>
    <mergeCell ref="N154:Q154"/>
    <mergeCell ref="N155:Q155"/>
    <mergeCell ref="H1:K1"/>
    <mergeCell ref="S2:AC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F146:I146"/>
    <mergeCell ref="L146:M146"/>
    <mergeCell ref="N146:Q146"/>
  </mergeCells>
  <hyperlinks>
    <hyperlink ref="F1:G1" location="C2" display="1) Krycí list rozpočtu" xr:uid="{00000000-0004-0000-0400-000000000000}"/>
    <hyperlink ref="H1:K1" location="C86" display="2) Rekapitulace rozpočtu" xr:uid="{00000000-0004-0000-0400-000001000000}"/>
    <hyperlink ref="L1" location="C118" display="3) Rozpočet" xr:uid="{00000000-0004-0000-0400-000002000000}"/>
    <hyperlink ref="S1:T1" location="'Rekapitulace stavby'!C2" display="Rekapitulace stavby" xr:uid="{00000000-0004-0000-0400-000003000000}"/>
  </hyperlinks>
  <pageMargins left="0.58333330000000005" right="0.58333330000000005" top="0.5" bottom="0.46666669999999999" header="0" footer="0"/>
  <pageSetup paperSize="9" scale="81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P149"/>
  <sheetViews>
    <sheetView showGridLines="0" zoomScale="90" zoomScaleNormal="90" workbookViewId="0">
      <pane ySplit="1" topLeftCell="A115" activePane="bottomLeft" state="frozen"/>
      <selection activeCell="BG97" sqref="BG97"/>
      <selection pane="bottomLeft" activeCell="J129" sqref="J12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hidden="1" customWidth="1"/>
    <col min="30" max="30" width="15" hidden="1" customWidth="1"/>
    <col min="31" max="31" width="16.33203125" hidden="1" customWidth="1"/>
    <col min="32" max="43" width="9.1640625" hidden="1" customWidth="1"/>
    <col min="44" max="62" width="9.33203125" hidden="1" customWidth="1"/>
    <col min="63" max="63" width="13.1640625" hidden="1" customWidth="1"/>
    <col min="64" max="65" width="9.33203125" hidden="1" customWidth="1"/>
    <col min="66" max="67" width="0" hidden="1" customWidth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93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427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v>76002.490000000005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v>76002.490000000005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ROUND((SUM(BE96:BE97)+SUM(BE115:BE148)), 2)</f>
        <v>76002.490000000005</v>
      </c>
      <c r="I32" s="290"/>
      <c r="J32" s="290"/>
      <c r="K32" s="32"/>
      <c r="L32" s="32"/>
      <c r="M32" s="301">
        <v>15960.52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ROUND((SUM(BF96:BF97)+SUM(BF115:BF148)), 2)</f>
        <v>0</v>
      </c>
      <c r="I33" s="290"/>
      <c r="J33" s="290"/>
      <c r="K33" s="32"/>
      <c r="L33" s="32"/>
      <c r="M33" s="301"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ROUND((SUM(BG96:BG97)+SUM(BG115:BG148)),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ROUND((SUM(BH96:BH97)+SUM(BH115:BH148)),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ROUND((SUM(BI96:BI97)+SUM(BI115:BI148)),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v>91963.010000000009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6 - Vrchní vrtsvy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">
        <v>649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">
        <v>22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N115</f>
        <v>76002.490000000005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N116</f>
        <v>76002.490000000005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372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N117</f>
        <v>15238.38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428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N126</f>
        <v>31894.27</v>
      </c>
      <c r="O91" s="296"/>
      <c r="P91" s="296"/>
      <c r="Q91" s="296"/>
      <c r="R91" s="115"/>
    </row>
    <row r="92" spans="2:47" s="7" customFormat="1" ht="19.899999999999999" customHeight="1" x14ac:dyDescent="0.3">
      <c r="B92" s="112"/>
      <c r="C92" s="113"/>
      <c r="D92" s="114" t="s">
        <v>429</v>
      </c>
      <c r="E92" s="113"/>
      <c r="F92" s="113"/>
      <c r="G92" s="113"/>
      <c r="H92" s="113"/>
      <c r="I92" s="113"/>
      <c r="J92" s="113"/>
      <c r="K92" s="113"/>
      <c r="L92" s="113"/>
      <c r="M92" s="113"/>
      <c r="N92" s="295">
        <f>N132</f>
        <v>5281.2</v>
      </c>
      <c r="O92" s="296"/>
      <c r="P92" s="296"/>
      <c r="Q92" s="296"/>
      <c r="R92" s="115"/>
    </row>
    <row r="93" spans="2:47" s="7" customFormat="1" ht="19.899999999999999" customHeight="1" x14ac:dyDescent="0.3">
      <c r="B93" s="112"/>
      <c r="C93" s="113"/>
      <c r="D93" s="114" t="s">
        <v>430</v>
      </c>
      <c r="E93" s="113"/>
      <c r="F93" s="113"/>
      <c r="G93" s="113"/>
      <c r="H93" s="113"/>
      <c r="I93" s="113"/>
      <c r="J93" s="113"/>
      <c r="K93" s="113"/>
      <c r="L93" s="113"/>
      <c r="M93" s="113"/>
      <c r="N93" s="295">
        <f>N138</f>
        <v>21412.09</v>
      </c>
      <c r="O93" s="296"/>
      <c r="P93" s="296"/>
      <c r="Q93" s="296"/>
      <c r="R93" s="115"/>
    </row>
    <row r="94" spans="2:47" s="7" customFormat="1" ht="19.899999999999999" customHeight="1" x14ac:dyDescent="0.3">
      <c r="B94" s="112"/>
      <c r="C94" s="113"/>
      <c r="D94" s="114" t="s">
        <v>431</v>
      </c>
      <c r="E94" s="113"/>
      <c r="F94" s="113"/>
      <c r="G94" s="113"/>
      <c r="H94" s="113"/>
      <c r="I94" s="113"/>
      <c r="J94" s="113"/>
      <c r="K94" s="113"/>
      <c r="L94" s="113"/>
      <c r="M94" s="113"/>
      <c r="N94" s="295">
        <f>N146</f>
        <v>2176.5500000000002</v>
      </c>
      <c r="O94" s="296"/>
      <c r="P94" s="296"/>
      <c r="Q94" s="296"/>
      <c r="R94" s="115"/>
    </row>
    <row r="95" spans="2:47" s="1" customFormat="1" ht="21.75" customHeight="1" x14ac:dyDescent="0.3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 x14ac:dyDescent="0.3">
      <c r="B96" s="31"/>
      <c r="C96" s="107" t="s">
        <v>121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97">
        <v>0</v>
      </c>
      <c r="O96" s="298"/>
      <c r="P96" s="298"/>
      <c r="Q96" s="298"/>
      <c r="R96" s="33"/>
      <c r="T96" s="116"/>
      <c r="U96" s="117" t="s">
        <v>37</v>
      </c>
    </row>
    <row r="97" spans="2:18" s="1" customFormat="1" ht="18" customHeight="1" x14ac:dyDescent="0.3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 x14ac:dyDescent="0.3">
      <c r="B98" s="31"/>
      <c r="C98" s="98" t="s">
        <v>100</v>
      </c>
      <c r="D98" s="99"/>
      <c r="E98" s="99"/>
      <c r="F98" s="99"/>
      <c r="G98" s="99"/>
      <c r="H98" s="99"/>
      <c r="I98" s="99"/>
      <c r="J98" s="99"/>
      <c r="K98" s="99"/>
      <c r="L98" s="238">
        <v>76002.490000000005</v>
      </c>
      <c r="M98" s="238"/>
      <c r="N98" s="238"/>
      <c r="O98" s="238"/>
      <c r="P98" s="238"/>
      <c r="Q98" s="238"/>
      <c r="R98" s="33"/>
    </row>
    <row r="99" spans="2:18" s="1" customFormat="1" ht="6.95" customHeight="1" x14ac:dyDescent="0.3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 x14ac:dyDescent="0.3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 x14ac:dyDescent="0.3">
      <c r="B104" s="31"/>
      <c r="C104" s="262" t="s">
        <v>122</v>
      </c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33"/>
    </row>
    <row r="105" spans="2:18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 x14ac:dyDescent="0.3">
      <c r="B106" s="31"/>
      <c r="C106" s="28" t="s">
        <v>17</v>
      </c>
      <c r="D106" s="32"/>
      <c r="E106" s="32"/>
      <c r="F106" s="288" t="str">
        <f>F6</f>
        <v>Světelné signalizační zařízení - Jílovská - Luční přechod, Psáry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32"/>
      <c r="R106" s="33"/>
    </row>
    <row r="107" spans="2:18" s="1" customFormat="1" ht="36.950000000000003" customHeight="1" x14ac:dyDescent="0.3">
      <c r="B107" s="31"/>
      <c r="C107" s="65" t="s">
        <v>107</v>
      </c>
      <c r="D107" s="32"/>
      <c r="E107" s="32"/>
      <c r="F107" s="264" t="str">
        <f>F7</f>
        <v>6 - Vrchní vrtsvy</v>
      </c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32"/>
      <c r="R107" s="33"/>
    </row>
    <row r="108" spans="2:18" s="1" customFormat="1" ht="6.95" customHeight="1" x14ac:dyDescent="0.3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 x14ac:dyDescent="0.3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67">
        <v>43066</v>
      </c>
      <c r="N109" s="267"/>
      <c r="O109" s="267"/>
      <c r="P109" s="267"/>
      <c r="Q109" s="32"/>
      <c r="R109" s="33"/>
    </row>
    <row r="110" spans="2:18" s="1" customFormat="1" ht="6.9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 x14ac:dyDescent="0.3">
      <c r="B111" s="31"/>
      <c r="C111" s="28" t="s">
        <v>26</v>
      </c>
      <c r="D111" s="32"/>
      <c r="E111" s="32"/>
      <c r="F111" s="26" t="str">
        <f>E12</f>
        <v>Obec Psáry</v>
      </c>
      <c r="G111" s="32"/>
      <c r="H111" s="32"/>
      <c r="I111" s="32"/>
      <c r="J111" s="32"/>
      <c r="K111" s="28" t="s">
        <v>30</v>
      </c>
      <c r="L111" s="32"/>
      <c r="M111" s="266" t="s">
        <v>649</v>
      </c>
      <c r="N111" s="266"/>
      <c r="O111" s="266"/>
      <c r="P111" s="266"/>
      <c r="Q111" s="266"/>
      <c r="R111" s="33"/>
    </row>
    <row r="112" spans="2:18" s="1" customFormat="1" ht="14.45" customHeight="1" x14ac:dyDescent="0.3">
      <c r="B112" s="31"/>
      <c r="C112" s="28" t="s">
        <v>29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32</v>
      </c>
      <c r="L112" s="32"/>
      <c r="M112" s="266" t="s">
        <v>22</v>
      </c>
      <c r="N112" s="266"/>
      <c r="O112" s="266"/>
      <c r="P112" s="266"/>
      <c r="Q112" s="266"/>
      <c r="R112" s="33"/>
    </row>
    <row r="113" spans="2:68" s="1" customFormat="1" ht="10.35" customHeight="1" x14ac:dyDescent="0.3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8" s="8" customFormat="1" ht="29.25" customHeight="1" x14ac:dyDescent="0.3">
      <c r="B114" s="118"/>
      <c r="C114" s="119" t="s">
        <v>123</v>
      </c>
      <c r="D114" s="120" t="s">
        <v>124</v>
      </c>
      <c r="E114" s="120" t="s">
        <v>55</v>
      </c>
      <c r="F114" s="291" t="s">
        <v>125</v>
      </c>
      <c r="G114" s="291"/>
      <c r="H114" s="291"/>
      <c r="I114" s="291"/>
      <c r="J114" s="120" t="s">
        <v>126</v>
      </c>
      <c r="K114" s="120" t="s">
        <v>127</v>
      </c>
      <c r="L114" s="292" t="s">
        <v>128</v>
      </c>
      <c r="M114" s="292"/>
      <c r="N114" s="291" t="s">
        <v>112</v>
      </c>
      <c r="O114" s="291"/>
      <c r="P114" s="291"/>
      <c r="Q114" s="293"/>
      <c r="R114" s="121"/>
      <c r="T114" s="71" t="s">
        <v>129</v>
      </c>
      <c r="U114" s="72" t="s">
        <v>37</v>
      </c>
      <c r="V114" s="72" t="s">
        <v>130</v>
      </c>
      <c r="W114" s="72" t="s">
        <v>131</v>
      </c>
      <c r="X114" s="72" t="s">
        <v>132</v>
      </c>
      <c r="Y114" s="72" t="s">
        <v>133</v>
      </c>
      <c r="Z114" s="72" t="s">
        <v>134</v>
      </c>
      <c r="AA114" s="73" t="s">
        <v>135</v>
      </c>
    </row>
    <row r="115" spans="2:68" s="1" customFormat="1" ht="29.25" customHeight="1" x14ac:dyDescent="0.35">
      <c r="B115" s="31"/>
      <c r="C115" s="75" t="s">
        <v>109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80">
        <f>BK115</f>
        <v>76002.490000000005</v>
      </c>
      <c r="O115" s="281"/>
      <c r="P115" s="281"/>
      <c r="Q115" s="281"/>
      <c r="R115" s="33"/>
      <c r="T115" s="74"/>
      <c r="U115" s="47"/>
      <c r="V115" s="47"/>
      <c r="W115" s="122">
        <f>W116</f>
        <v>99.356131000000005</v>
      </c>
      <c r="X115" s="47"/>
      <c r="Y115" s="122">
        <f>Y116</f>
        <v>9.776720000000001</v>
      </c>
      <c r="Z115" s="47"/>
      <c r="AA115" s="123">
        <f>AA116</f>
        <v>23.727999999999994</v>
      </c>
      <c r="AT115" s="17" t="s">
        <v>72</v>
      </c>
      <c r="AU115" s="17" t="s">
        <v>114</v>
      </c>
      <c r="BK115" s="124">
        <f>BK116</f>
        <v>76002.490000000005</v>
      </c>
    </row>
    <row r="116" spans="2:68" s="9" customFormat="1" ht="37.35" customHeight="1" x14ac:dyDescent="0.35">
      <c r="B116" s="125"/>
      <c r="C116" s="126"/>
      <c r="D116" s="127" t="s">
        <v>371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282">
        <f>BK116</f>
        <v>76002.490000000005</v>
      </c>
      <c r="O116" s="283"/>
      <c r="P116" s="283"/>
      <c r="Q116" s="283"/>
      <c r="R116" s="128"/>
      <c r="T116" s="129"/>
      <c r="U116" s="126"/>
      <c r="V116" s="126"/>
      <c r="W116" s="130">
        <f>W117+W126+W132+W138+W146</f>
        <v>99.356131000000005</v>
      </c>
      <c r="X116" s="126"/>
      <c r="Y116" s="130">
        <f>Y117+Y126+Y132+Y138+Y146</f>
        <v>9.776720000000001</v>
      </c>
      <c r="Z116" s="126"/>
      <c r="AA116" s="131">
        <f>AA117+AA126+AA132+AA138+AA146</f>
        <v>23.727999999999994</v>
      </c>
      <c r="AR116" s="132" t="s">
        <v>16</v>
      </c>
      <c r="AT116" s="133" t="s">
        <v>72</v>
      </c>
      <c r="AU116" s="133" t="s">
        <v>73</v>
      </c>
      <c r="AY116" s="132" t="s">
        <v>136</v>
      </c>
      <c r="BK116" s="134">
        <f>BK117+BK126+BK132+BK138+BK146</f>
        <v>76002.490000000005</v>
      </c>
    </row>
    <row r="117" spans="2:68" s="9" customFormat="1" ht="19.899999999999999" customHeight="1" x14ac:dyDescent="0.3">
      <c r="B117" s="125"/>
      <c r="C117" s="126"/>
      <c r="D117" s="135" t="s">
        <v>372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15238.38</v>
      </c>
      <c r="O117" s="285"/>
      <c r="P117" s="285"/>
      <c r="Q117" s="285"/>
      <c r="R117" s="128"/>
      <c r="T117" s="129"/>
      <c r="U117" s="126"/>
      <c r="V117" s="126"/>
      <c r="W117" s="130">
        <f>SUM(W118:W125)</f>
        <v>30.619000000000007</v>
      </c>
      <c r="X117" s="126"/>
      <c r="Y117" s="130">
        <f>SUM(Y118:Y125)</f>
        <v>0</v>
      </c>
      <c r="Z117" s="126"/>
      <c r="AA117" s="131">
        <f>SUM(AA118:AA125)</f>
        <v>23.727999999999994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SUM(BK118:BK125)</f>
        <v>15238.38</v>
      </c>
    </row>
    <row r="118" spans="2:68" s="1" customFormat="1" ht="31.5" customHeight="1" x14ac:dyDescent="0.3">
      <c r="B118" s="136"/>
      <c r="C118" s="137">
        <v>1</v>
      </c>
      <c r="D118" s="137" t="s">
        <v>137</v>
      </c>
      <c r="E118" s="138" t="s">
        <v>433</v>
      </c>
      <c r="F118" s="276" t="s">
        <v>434</v>
      </c>
      <c r="G118" s="276"/>
      <c r="H118" s="276"/>
      <c r="I118" s="276"/>
      <c r="J118" s="139" t="s">
        <v>432</v>
      </c>
      <c r="K118" s="140">
        <v>36.799999999999997</v>
      </c>
      <c r="L118" s="277">
        <v>103.8</v>
      </c>
      <c r="M118" s="277"/>
      <c r="N118" s="277">
        <f>ROUND(L118*K118,2)</f>
        <v>3819.84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0.23</v>
      </c>
      <c r="W118" s="143">
        <f>V118*K118</f>
        <v>8.4640000000000004</v>
      </c>
      <c r="X118" s="143">
        <v>0</v>
      </c>
      <c r="Y118" s="143">
        <f>X118*K118</f>
        <v>0</v>
      </c>
      <c r="Z118" s="143">
        <v>0.26</v>
      </c>
      <c r="AA118" s="144">
        <f>Z118*K118</f>
        <v>9.5679999999999996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19" si="0">IF(U118="základní",N118,0)</f>
        <v>3819.84</v>
      </c>
      <c r="BF118" s="145">
        <f t="shared" ref="BF118:BF119" si="1">IF(U118="snížená",N118,0)</f>
        <v>0</v>
      </c>
      <c r="BG118" s="145">
        <f t="shared" ref="BG118:BG119" si="2">IF(U118="zákl. přenesená",N118,0)</f>
        <v>0</v>
      </c>
      <c r="BH118" s="145">
        <f t="shared" ref="BH118:BH119" si="3">IF(U118="sníž. přenesená",N118,0)</f>
        <v>0</v>
      </c>
      <c r="BI118" s="145">
        <f t="shared" ref="BI118:BI119" si="4">IF(U118="nulová",N118,0)</f>
        <v>0</v>
      </c>
      <c r="BJ118" s="17" t="s">
        <v>16</v>
      </c>
      <c r="BK118" s="145">
        <f>ROUND(L118*K118,2)</f>
        <v>3819.84</v>
      </c>
      <c r="BL118" s="17" t="s">
        <v>87</v>
      </c>
      <c r="BM118" s="17" t="s">
        <v>435</v>
      </c>
      <c r="BP118" s="236"/>
    </row>
    <row r="119" spans="2:68" s="1" customFormat="1" ht="31.5" customHeight="1" x14ac:dyDescent="0.3">
      <c r="B119" s="136"/>
      <c r="C119" s="137">
        <v>2</v>
      </c>
      <c r="D119" s="137" t="s">
        <v>137</v>
      </c>
      <c r="E119" s="138" t="s">
        <v>436</v>
      </c>
      <c r="F119" s="276" t="s">
        <v>437</v>
      </c>
      <c r="G119" s="276"/>
      <c r="H119" s="276"/>
      <c r="I119" s="276"/>
      <c r="J119" s="139" t="s">
        <v>432</v>
      </c>
      <c r="K119" s="140">
        <v>36.799999999999997</v>
      </c>
      <c r="L119" s="277">
        <v>219.3</v>
      </c>
      <c r="M119" s="277"/>
      <c r="N119" s="277">
        <f>ROUND(L119*K119,2)</f>
        <v>8070.24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0.46</v>
      </c>
      <c r="W119" s="143">
        <f>V119*K119</f>
        <v>16.928000000000001</v>
      </c>
      <c r="X119" s="143">
        <v>0</v>
      </c>
      <c r="Y119" s="143">
        <f>X119*K119</f>
        <v>0</v>
      </c>
      <c r="Z119" s="143">
        <v>0.3</v>
      </c>
      <c r="AA119" s="144">
        <f>Z119*K119</f>
        <v>11.04</v>
      </c>
      <c r="AR119" s="17" t="s">
        <v>87</v>
      </c>
      <c r="AT119" s="17" t="s">
        <v>137</v>
      </c>
      <c r="AU119" s="17" t="s">
        <v>81</v>
      </c>
      <c r="AY119" s="17" t="s">
        <v>136</v>
      </c>
      <c r="BE119" s="145">
        <f t="shared" si="0"/>
        <v>8070.24</v>
      </c>
      <c r="BF119" s="145">
        <f t="shared" si="1"/>
        <v>0</v>
      </c>
      <c r="BG119" s="145">
        <f t="shared" si="2"/>
        <v>0</v>
      </c>
      <c r="BH119" s="145">
        <f t="shared" si="3"/>
        <v>0</v>
      </c>
      <c r="BI119" s="145">
        <f t="shared" si="4"/>
        <v>0</v>
      </c>
      <c r="BJ119" s="17" t="s">
        <v>16</v>
      </c>
      <c r="BK119" s="145">
        <f>ROUND(L119*K119,2)</f>
        <v>8070.24</v>
      </c>
      <c r="BL119" s="17" t="s">
        <v>87</v>
      </c>
      <c r="BM119" s="17" t="s">
        <v>438</v>
      </c>
    </row>
    <row r="120" spans="2:68" s="1" customFormat="1" ht="22.5" customHeight="1" x14ac:dyDescent="0.3">
      <c r="B120" s="136"/>
      <c r="C120" s="137">
        <v>3</v>
      </c>
      <c r="D120" s="137" t="s">
        <v>137</v>
      </c>
      <c r="E120" s="138" t="s">
        <v>439</v>
      </c>
      <c r="F120" s="276" t="s">
        <v>440</v>
      </c>
      <c r="G120" s="276"/>
      <c r="H120" s="276"/>
      <c r="I120" s="276"/>
      <c r="J120" s="139" t="s">
        <v>186</v>
      </c>
      <c r="K120" s="140">
        <v>6</v>
      </c>
      <c r="L120" s="277">
        <v>62.5</v>
      </c>
      <c r="M120" s="277"/>
      <c r="N120" s="277">
        <f>ROUND(L120*K120,2)</f>
        <v>375</v>
      </c>
      <c r="O120" s="277"/>
      <c r="P120" s="277"/>
      <c r="Q120" s="277"/>
      <c r="R120" s="141"/>
      <c r="T120" s="142" t="s">
        <v>5</v>
      </c>
      <c r="U120" s="40" t="s">
        <v>38</v>
      </c>
      <c r="V120" s="143">
        <v>0.22700000000000001</v>
      </c>
      <c r="W120" s="143">
        <f>V120*K120</f>
        <v>1.3620000000000001</v>
      </c>
      <c r="X120" s="143">
        <v>0</v>
      </c>
      <c r="Y120" s="143">
        <f>X120*K120</f>
        <v>0</v>
      </c>
      <c r="Z120" s="143">
        <v>0.23</v>
      </c>
      <c r="AA120" s="144">
        <f>Z120*K120</f>
        <v>1.3800000000000001</v>
      </c>
      <c r="AR120" s="17" t="s">
        <v>87</v>
      </c>
      <c r="AT120" s="17" t="s">
        <v>137</v>
      </c>
      <c r="AU120" s="17" t="s">
        <v>81</v>
      </c>
      <c r="AY120" s="17" t="s">
        <v>136</v>
      </c>
      <c r="BE120" s="145">
        <f t="shared" ref="BE120:BE122" si="5">IF(U120="základní",N120,0)</f>
        <v>375</v>
      </c>
      <c r="BF120" s="145">
        <f t="shared" ref="BF120:BF122" si="6">IF(U120="snížená",N120,0)</f>
        <v>0</v>
      </c>
      <c r="BG120" s="145">
        <f t="shared" ref="BG120:BG122" si="7">IF(U120="zákl. přenesená",N120,0)</f>
        <v>0</v>
      </c>
      <c r="BH120" s="145">
        <f t="shared" ref="BH120:BH122" si="8">IF(U120="sníž. přenesená",N120,0)</f>
        <v>0</v>
      </c>
      <c r="BI120" s="145">
        <f t="shared" ref="BI120:BI122" si="9">IF(U120="nulová",N120,0)</f>
        <v>0</v>
      </c>
      <c r="BJ120" s="17" t="s">
        <v>16</v>
      </c>
      <c r="BK120" s="145">
        <f>ROUND(L120*K120,2)</f>
        <v>375</v>
      </c>
      <c r="BL120" s="17" t="s">
        <v>87</v>
      </c>
      <c r="BM120" s="17" t="s">
        <v>441</v>
      </c>
    </row>
    <row r="121" spans="2:68" s="1" customFormat="1" ht="22.5" customHeight="1" x14ac:dyDescent="0.3">
      <c r="B121" s="136"/>
      <c r="C121" s="137">
        <v>4</v>
      </c>
      <c r="D121" s="137" t="s">
        <v>137</v>
      </c>
      <c r="E121" s="138" t="s">
        <v>442</v>
      </c>
      <c r="F121" s="276" t="s">
        <v>443</v>
      </c>
      <c r="G121" s="276"/>
      <c r="H121" s="276"/>
      <c r="I121" s="276"/>
      <c r="J121" s="139" t="s">
        <v>186</v>
      </c>
      <c r="K121" s="140">
        <v>6</v>
      </c>
      <c r="L121" s="277">
        <v>318.39999999999998</v>
      </c>
      <c r="M121" s="277"/>
      <c r="N121" s="277">
        <f>ROUND(L121*K121,2)</f>
        <v>1910.4</v>
      </c>
      <c r="O121" s="277"/>
      <c r="P121" s="277"/>
      <c r="Q121" s="277"/>
      <c r="R121" s="141"/>
      <c r="T121" s="142" t="s">
        <v>5</v>
      </c>
      <c r="U121" s="40" t="s">
        <v>38</v>
      </c>
      <c r="V121" s="143">
        <v>0.27200000000000002</v>
      </c>
      <c r="W121" s="143">
        <f>V121*K121</f>
        <v>1.6320000000000001</v>
      </c>
      <c r="X121" s="143">
        <v>0</v>
      </c>
      <c r="Y121" s="143">
        <f>X121*K121</f>
        <v>0</v>
      </c>
      <c r="Z121" s="143">
        <v>0.28999999999999998</v>
      </c>
      <c r="AA121" s="144">
        <f>Z121*K121</f>
        <v>1.7399999999999998</v>
      </c>
      <c r="AR121" s="17" t="s">
        <v>87</v>
      </c>
      <c r="AT121" s="17" t="s">
        <v>137</v>
      </c>
      <c r="AU121" s="17" t="s">
        <v>81</v>
      </c>
      <c r="AY121" s="17" t="s">
        <v>136</v>
      </c>
      <c r="BE121" s="145">
        <f t="shared" si="5"/>
        <v>1910.4</v>
      </c>
      <c r="BF121" s="145">
        <f t="shared" si="6"/>
        <v>0</v>
      </c>
      <c r="BG121" s="145">
        <f t="shared" si="7"/>
        <v>0</v>
      </c>
      <c r="BH121" s="145">
        <f t="shared" si="8"/>
        <v>0</v>
      </c>
      <c r="BI121" s="145">
        <f t="shared" si="9"/>
        <v>0</v>
      </c>
      <c r="BJ121" s="17" t="s">
        <v>16</v>
      </c>
      <c r="BK121" s="145">
        <f>ROUND(L121*K121,2)</f>
        <v>1910.4</v>
      </c>
      <c r="BL121" s="17" t="s">
        <v>87</v>
      </c>
      <c r="BM121" s="17" t="s">
        <v>444</v>
      </c>
    </row>
    <row r="122" spans="2:68" s="1" customFormat="1" ht="22.5" customHeight="1" x14ac:dyDescent="0.3">
      <c r="B122" s="136"/>
      <c r="C122" s="137">
        <v>5</v>
      </c>
      <c r="D122" s="137" t="s">
        <v>137</v>
      </c>
      <c r="E122" s="138" t="s">
        <v>445</v>
      </c>
      <c r="F122" s="276" t="s">
        <v>446</v>
      </c>
      <c r="G122" s="276"/>
      <c r="H122" s="276"/>
      <c r="I122" s="276"/>
      <c r="J122" s="139" t="s">
        <v>399</v>
      </c>
      <c r="K122" s="140">
        <v>2.5</v>
      </c>
      <c r="L122" s="277">
        <v>201.6</v>
      </c>
      <c r="M122" s="277"/>
      <c r="N122" s="277">
        <f>ROUND(L122*K122,2)</f>
        <v>504</v>
      </c>
      <c r="O122" s="277"/>
      <c r="P122" s="277"/>
      <c r="Q122" s="277"/>
      <c r="R122" s="141"/>
      <c r="T122" s="142" t="s">
        <v>5</v>
      </c>
      <c r="U122" s="40" t="s">
        <v>38</v>
      </c>
      <c r="V122" s="143">
        <v>0.65200000000000002</v>
      </c>
      <c r="W122" s="143">
        <f>V122*K122</f>
        <v>1.6300000000000001</v>
      </c>
      <c r="X122" s="143">
        <v>0</v>
      </c>
      <c r="Y122" s="143">
        <f>X122*K122</f>
        <v>0</v>
      </c>
      <c r="Z122" s="143">
        <v>0</v>
      </c>
      <c r="AA122" s="144">
        <f>Z122*K122</f>
        <v>0</v>
      </c>
      <c r="AR122" s="17" t="s">
        <v>87</v>
      </c>
      <c r="AT122" s="17" t="s">
        <v>137</v>
      </c>
      <c r="AU122" s="17" t="s">
        <v>81</v>
      </c>
      <c r="AY122" s="17" t="s">
        <v>136</v>
      </c>
      <c r="BE122" s="145">
        <f t="shared" si="5"/>
        <v>504</v>
      </c>
      <c r="BF122" s="145">
        <f t="shared" si="6"/>
        <v>0</v>
      </c>
      <c r="BG122" s="145">
        <f t="shared" si="7"/>
        <v>0</v>
      </c>
      <c r="BH122" s="145">
        <f t="shared" si="8"/>
        <v>0</v>
      </c>
      <c r="BI122" s="145">
        <f t="shared" si="9"/>
        <v>0</v>
      </c>
      <c r="BJ122" s="17" t="s">
        <v>16</v>
      </c>
      <c r="BK122" s="145">
        <f>ROUND(L122*K122,2)</f>
        <v>504</v>
      </c>
      <c r="BL122" s="17" t="s">
        <v>87</v>
      </c>
      <c r="BM122" s="17" t="s">
        <v>447</v>
      </c>
    </row>
    <row r="123" spans="2:68" s="1" customFormat="1" ht="22.5" customHeight="1" x14ac:dyDescent="0.3">
      <c r="B123" s="31"/>
      <c r="C123" s="32"/>
      <c r="D123" s="32"/>
      <c r="E123" s="32"/>
      <c r="F123" s="278" t="s">
        <v>448</v>
      </c>
      <c r="G123" s="279"/>
      <c r="H123" s="279"/>
      <c r="I123" s="279"/>
      <c r="J123" s="32"/>
      <c r="K123" s="32"/>
      <c r="L123" s="32"/>
      <c r="M123" s="32"/>
      <c r="N123" s="32"/>
      <c r="O123" s="32"/>
      <c r="P123" s="32"/>
      <c r="Q123" s="32"/>
      <c r="R123" s="33"/>
      <c r="T123" s="150"/>
      <c r="U123" s="32"/>
      <c r="V123" s="32"/>
      <c r="W123" s="32"/>
      <c r="X123" s="32"/>
      <c r="Y123" s="32"/>
      <c r="Z123" s="32"/>
      <c r="AA123" s="69"/>
      <c r="AT123" s="17" t="s">
        <v>180</v>
      </c>
      <c r="AU123" s="17" t="s">
        <v>81</v>
      </c>
    </row>
    <row r="124" spans="2:68" s="1" customFormat="1" ht="31.5" customHeight="1" x14ac:dyDescent="0.3">
      <c r="B124" s="136"/>
      <c r="C124" s="137">
        <v>6</v>
      </c>
      <c r="D124" s="137" t="s">
        <v>137</v>
      </c>
      <c r="E124" s="138" t="s">
        <v>449</v>
      </c>
      <c r="F124" s="276" t="s">
        <v>450</v>
      </c>
      <c r="G124" s="276"/>
      <c r="H124" s="276"/>
      <c r="I124" s="276"/>
      <c r="J124" s="139" t="s">
        <v>432</v>
      </c>
      <c r="K124" s="140">
        <v>3</v>
      </c>
      <c r="L124" s="277">
        <v>159.19999999999999</v>
      </c>
      <c r="M124" s="277"/>
      <c r="N124" s="277">
        <f>ROUND(L124*K124,2)</f>
        <v>477.6</v>
      </c>
      <c r="O124" s="277"/>
      <c r="P124" s="277"/>
      <c r="Q124" s="277"/>
      <c r="R124" s="141"/>
      <c r="T124" s="142" t="s">
        <v>5</v>
      </c>
      <c r="U124" s="40" t="s">
        <v>38</v>
      </c>
      <c r="V124" s="143">
        <v>0.13</v>
      </c>
      <c r="W124" s="143">
        <f>V124*K124</f>
        <v>0.39</v>
      </c>
      <c r="X124" s="143">
        <v>0</v>
      </c>
      <c r="Y124" s="143">
        <f>X124*K124</f>
        <v>0</v>
      </c>
      <c r="Z124" s="143">
        <v>0</v>
      </c>
      <c r="AA124" s="144">
        <f>Z124*K124</f>
        <v>0</v>
      </c>
      <c r="AR124" s="17" t="s">
        <v>87</v>
      </c>
      <c r="AT124" s="17" t="s">
        <v>137</v>
      </c>
      <c r="AU124" s="17" t="s">
        <v>81</v>
      </c>
      <c r="AY124" s="17" t="s">
        <v>136</v>
      </c>
      <c r="BE124" s="145">
        <f>IF(U124="základní",N124,0)</f>
        <v>477.6</v>
      </c>
      <c r="BF124" s="145">
        <f>IF(U124="snížená",N124,0)</f>
        <v>0</v>
      </c>
      <c r="BG124" s="145">
        <f>IF(U124="zákl. přenesená",N124,0)</f>
        <v>0</v>
      </c>
      <c r="BH124" s="145">
        <f>IF(U124="sníž. přenesená",N124,0)</f>
        <v>0</v>
      </c>
      <c r="BI124" s="145">
        <f>IF(U124="nulová",N124,0)</f>
        <v>0</v>
      </c>
      <c r="BJ124" s="17" t="s">
        <v>16</v>
      </c>
      <c r="BK124" s="145">
        <f>ROUND(L124*K124,2)</f>
        <v>477.6</v>
      </c>
      <c r="BL124" s="17" t="s">
        <v>87</v>
      </c>
      <c r="BM124" s="17" t="s">
        <v>451</v>
      </c>
    </row>
    <row r="125" spans="2:68" s="1" customFormat="1" ht="22.5" customHeight="1" x14ac:dyDescent="0.3">
      <c r="B125" s="136"/>
      <c r="C125" s="137">
        <v>7</v>
      </c>
      <c r="D125" s="137" t="s">
        <v>137</v>
      </c>
      <c r="E125" s="138" t="s">
        <v>452</v>
      </c>
      <c r="F125" s="276" t="s">
        <v>453</v>
      </c>
      <c r="G125" s="276"/>
      <c r="H125" s="276"/>
      <c r="I125" s="276"/>
      <c r="J125" s="139" t="s">
        <v>432</v>
      </c>
      <c r="K125" s="140">
        <v>3</v>
      </c>
      <c r="L125" s="277">
        <v>27.1</v>
      </c>
      <c r="M125" s="277"/>
      <c r="N125" s="277">
        <f>ROUND(L125*K125,2)</f>
        <v>81.3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7.0999999999999994E-2</v>
      </c>
      <c r="W125" s="143">
        <f>V125*K125</f>
        <v>0.21299999999999997</v>
      </c>
      <c r="X125" s="143">
        <v>0</v>
      </c>
      <c r="Y125" s="143">
        <f>X125*K125</f>
        <v>0</v>
      </c>
      <c r="Z125" s="143">
        <v>0</v>
      </c>
      <c r="AA125" s="144">
        <f>Z125*K125</f>
        <v>0</v>
      </c>
      <c r="AR125" s="17" t="s">
        <v>87</v>
      </c>
      <c r="AT125" s="17" t="s">
        <v>137</v>
      </c>
      <c r="AU125" s="17" t="s">
        <v>81</v>
      </c>
      <c r="AY125" s="17" t="s">
        <v>136</v>
      </c>
      <c r="BE125" s="145">
        <f>IF(U125="základní",N125,0)</f>
        <v>81.3</v>
      </c>
      <c r="BF125" s="145">
        <f>IF(U125="snížená",N125,0)</f>
        <v>0</v>
      </c>
      <c r="BG125" s="145">
        <f>IF(U125="zákl. přenesená",N125,0)</f>
        <v>0</v>
      </c>
      <c r="BH125" s="145">
        <f>IF(U125="sníž. přenesená",N125,0)</f>
        <v>0</v>
      </c>
      <c r="BI125" s="145">
        <f>IF(U125="nulová",N125,0)</f>
        <v>0</v>
      </c>
      <c r="BJ125" s="17" t="s">
        <v>16</v>
      </c>
      <c r="BK125" s="145">
        <f>ROUND(L125*K125,2)</f>
        <v>81.3</v>
      </c>
      <c r="BL125" s="17" t="s">
        <v>87</v>
      </c>
      <c r="BM125" s="17" t="s">
        <v>454</v>
      </c>
    </row>
    <row r="126" spans="2:68" s="9" customFormat="1" ht="29.85" customHeight="1" x14ac:dyDescent="0.3">
      <c r="B126" s="125"/>
      <c r="C126" s="126"/>
      <c r="D126" s="135" t="s">
        <v>428</v>
      </c>
      <c r="E126" s="135"/>
      <c r="F126" s="135"/>
      <c r="G126" s="135"/>
      <c r="H126" s="135"/>
      <c r="I126" s="135"/>
      <c r="J126" s="135"/>
      <c r="K126" s="135"/>
      <c r="L126" s="135"/>
      <c r="M126" s="135"/>
      <c r="N126" s="286">
        <f>BK126</f>
        <v>31894.27</v>
      </c>
      <c r="O126" s="287"/>
      <c r="P126" s="287"/>
      <c r="Q126" s="287"/>
      <c r="R126" s="128"/>
      <c r="T126" s="129"/>
      <c r="U126" s="126"/>
      <c r="V126" s="126"/>
      <c r="W126" s="130">
        <f>SUM(W127:W131)</f>
        <v>28.229800000000001</v>
      </c>
      <c r="X126" s="126"/>
      <c r="Y126" s="130">
        <f>SUM(Y127:Y131)</f>
        <v>8.4032000000000018</v>
      </c>
      <c r="Z126" s="126"/>
      <c r="AA126" s="131">
        <f>SUM(AA127:AA131)</f>
        <v>0</v>
      </c>
      <c r="AR126" s="132" t="s">
        <v>16</v>
      </c>
      <c r="AT126" s="133" t="s">
        <v>72</v>
      </c>
      <c r="AU126" s="133" t="s">
        <v>16</v>
      </c>
      <c r="AY126" s="132" t="s">
        <v>136</v>
      </c>
      <c r="BK126" s="134">
        <f>SUM(BK127:BK131)</f>
        <v>31894.27</v>
      </c>
    </row>
    <row r="127" spans="2:68" s="1" customFormat="1" ht="22.5" customHeight="1" x14ac:dyDescent="0.3">
      <c r="B127" s="136"/>
      <c r="C127" s="137">
        <v>8</v>
      </c>
      <c r="D127" s="137" t="s">
        <v>137</v>
      </c>
      <c r="E127" s="138" t="s">
        <v>455</v>
      </c>
      <c r="F127" s="276" t="s">
        <v>456</v>
      </c>
      <c r="G127" s="276"/>
      <c r="H127" s="276"/>
      <c r="I127" s="276"/>
      <c r="J127" s="139" t="s">
        <v>432</v>
      </c>
      <c r="K127" s="140">
        <v>36.799999999999997</v>
      </c>
      <c r="L127" s="277">
        <v>143</v>
      </c>
      <c r="M127" s="277"/>
      <c r="N127" s="277">
        <f>ROUND(L127*K127,2)</f>
        <v>5262.4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2.5999999999999999E-2</v>
      </c>
      <c r="W127" s="143">
        <f>V127*K127</f>
        <v>0.95679999999999987</v>
      </c>
      <c r="X127" s="143">
        <v>0</v>
      </c>
      <c r="Y127" s="143">
        <f>X127*K127</f>
        <v>0</v>
      </c>
      <c r="Z127" s="143">
        <v>0</v>
      </c>
      <c r="AA127" s="144">
        <f>Z127*K127</f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ref="BE127:BE131" si="10">IF(U127="základní",N127,0)</f>
        <v>5262.4</v>
      </c>
      <c r="BF127" s="145">
        <f t="shared" ref="BF127:BF131" si="11">IF(U127="snížená",N127,0)</f>
        <v>0</v>
      </c>
      <c r="BG127" s="145">
        <f t="shared" ref="BG127:BG131" si="12">IF(U127="zákl. přenesená",N127,0)</f>
        <v>0</v>
      </c>
      <c r="BH127" s="145">
        <f t="shared" ref="BH127:BH131" si="13">IF(U127="sníž. přenesená",N127,0)</f>
        <v>0</v>
      </c>
      <c r="BI127" s="145">
        <f t="shared" ref="BI127:BI131" si="14">IF(U127="nulová",N127,0)</f>
        <v>0</v>
      </c>
      <c r="BJ127" s="17" t="s">
        <v>16</v>
      </c>
      <c r="BK127" s="145">
        <f>ROUND(L127*K127,2)</f>
        <v>5262.4</v>
      </c>
      <c r="BL127" s="17" t="s">
        <v>87</v>
      </c>
      <c r="BM127" s="17" t="s">
        <v>457</v>
      </c>
    </row>
    <row r="128" spans="2:68" s="1" customFormat="1" ht="31.5" customHeight="1" x14ac:dyDescent="0.3">
      <c r="B128" s="136"/>
      <c r="C128" s="137">
        <v>9</v>
      </c>
      <c r="D128" s="137" t="s">
        <v>137</v>
      </c>
      <c r="E128" s="138" t="s">
        <v>458</v>
      </c>
      <c r="F128" s="276" t="s">
        <v>459</v>
      </c>
      <c r="G128" s="276"/>
      <c r="H128" s="276"/>
      <c r="I128" s="276"/>
      <c r="J128" s="139" t="s">
        <v>432</v>
      </c>
      <c r="K128" s="140">
        <v>36.799999999999997</v>
      </c>
      <c r="L128" s="277">
        <v>271.2</v>
      </c>
      <c r="M128" s="277"/>
      <c r="N128" s="277">
        <f>ROUND(L128*K128,2)</f>
        <v>9980.16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0.72</v>
      </c>
      <c r="W128" s="143">
        <f>V128*K128</f>
        <v>26.495999999999999</v>
      </c>
      <c r="X128" s="143">
        <v>8.4250000000000005E-2</v>
      </c>
      <c r="Y128" s="143">
        <f>X128*K128</f>
        <v>3.1004</v>
      </c>
      <c r="Z128" s="143">
        <v>0</v>
      </c>
      <c r="AA128" s="144">
        <f>Z128*K128</f>
        <v>0</v>
      </c>
      <c r="AR128" s="17" t="s">
        <v>87</v>
      </c>
      <c r="AT128" s="17" t="s">
        <v>137</v>
      </c>
      <c r="AU128" s="17" t="s">
        <v>81</v>
      </c>
      <c r="AY128" s="17" t="s">
        <v>136</v>
      </c>
      <c r="BE128" s="145">
        <f t="shared" si="10"/>
        <v>9980.16</v>
      </c>
      <c r="BF128" s="145">
        <f t="shared" si="11"/>
        <v>0</v>
      </c>
      <c r="BG128" s="145">
        <f t="shared" si="12"/>
        <v>0</v>
      </c>
      <c r="BH128" s="145">
        <f t="shared" si="13"/>
        <v>0</v>
      </c>
      <c r="BI128" s="145">
        <f t="shared" si="14"/>
        <v>0</v>
      </c>
      <c r="BJ128" s="17" t="s">
        <v>16</v>
      </c>
      <c r="BK128" s="145">
        <f>ROUND(L128*K128,2)</f>
        <v>9980.16</v>
      </c>
      <c r="BL128" s="17" t="s">
        <v>87</v>
      </c>
      <c r="BM128" s="17" t="s">
        <v>460</v>
      </c>
    </row>
    <row r="129" spans="2:65" s="1" customFormat="1" ht="22.5" customHeight="1" x14ac:dyDescent="0.3">
      <c r="B129" s="136"/>
      <c r="C129" s="146">
        <v>10</v>
      </c>
      <c r="D129" s="146" t="s">
        <v>185</v>
      </c>
      <c r="E129" s="147" t="s">
        <v>461</v>
      </c>
      <c r="F129" s="305" t="s">
        <v>462</v>
      </c>
      <c r="G129" s="305"/>
      <c r="H129" s="305"/>
      <c r="I129" s="305"/>
      <c r="J129" s="148" t="s">
        <v>432</v>
      </c>
      <c r="K129" s="149">
        <v>28.5</v>
      </c>
      <c r="L129" s="306">
        <v>436.8</v>
      </c>
      <c r="M129" s="306"/>
      <c r="N129" s="306">
        <f>ROUND(L129*K129,2)</f>
        <v>12448.8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</v>
      </c>
      <c r="W129" s="143">
        <f>V129*K129</f>
        <v>0</v>
      </c>
      <c r="X129" s="143">
        <v>0.14000000000000001</v>
      </c>
      <c r="Y129" s="143">
        <f>X129*K129</f>
        <v>3.99</v>
      </c>
      <c r="Z129" s="143">
        <v>0</v>
      </c>
      <c r="AA129" s="144">
        <f>Z129*K129</f>
        <v>0</v>
      </c>
      <c r="AR129" s="17" t="s">
        <v>147</v>
      </c>
      <c r="AT129" s="17" t="s">
        <v>185</v>
      </c>
      <c r="AU129" s="17" t="s">
        <v>81</v>
      </c>
      <c r="AY129" s="17" t="s">
        <v>136</v>
      </c>
      <c r="BE129" s="145">
        <f t="shared" si="10"/>
        <v>12448.8</v>
      </c>
      <c r="BF129" s="145">
        <f t="shared" si="11"/>
        <v>0</v>
      </c>
      <c r="BG129" s="145">
        <f t="shared" si="12"/>
        <v>0</v>
      </c>
      <c r="BH129" s="145">
        <f t="shared" si="13"/>
        <v>0</v>
      </c>
      <c r="BI129" s="145">
        <f t="shared" si="14"/>
        <v>0</v>
      </c>
      <c r="BJ129" s="17" t="s">
        <v>16</v>
      </c>
      <c r="BK129" s="145">
        <f>ROUND(L129*K129,2)</f>
        <v>12448.8</v>
      </c>
      <c r="BL129" s="17" t="s">
        <v>87</v>
      </c>
      <c r="BM129" s="17" t="s">
        <v>463</v>
      </c>
    </row>
    <row r="130" spans="2:65" s="1" customFormat="1" ht="22.5" customHeight="1" x14ac:dyDescent="0.3">
      <c r="B130" s="136"/>
      <c r="C130" s="146">
        <v>11</v>
      </c>
      <c r="D130" s="146" t="s">
        <v>185</v>
      </c>
      <c r="E130" s="147" t="s">
        <v>464</v>
      </c>
      <c r="F130" s="305" t="s">
        <v>465</v>
      </c>
      <c r="G130" s="305"/>
      <c r="H130" s="305"/>
      <c r="I130" s="305"/>
      <c r="J130" s="148" t="s">
        <v>432</v>
      </c>
      <c r="K130" s="149">
        <v>8.3000000000000007</v>
      </c>
      <c r="L130" s="306">
        <v>473.7</v>
      </c>
      <c r="M130" s="306"/>
      <c r="N130" s="306">
        <f>ROUND(L130*K130,2)</f>
        <v>3931.71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>V130*K130</f>
        <v>0</v>
      </c>
      <c r="X130" s="143">
        <v>0.14599999999999999</v>
      </c>
      <c r="Y130" s="143">
        <f>X130*K130</f>
        <v>1.2118</v>
      </c>
      <c r="Z130" s="143">
        <v>0</v>
      </c>
      <c r="AA130" s="144">
        <f>Z130*K130</f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10"/>
        <v>3931.71</v>
      </c>
      <c r="BF130" s="145">
        <f t="shared" si="11"/>
        <v>0</v>
      </c>
      <c r="BG130" s="145">
        <f t="shared" si="12"/>
        <v>0</v>
      </c>
      <c r="BH130" s="145">
        <f t="shared" si="13"/>
        <v>0</v>
      </c>
      <c r="BI130" s="145">
        <f t="shared" si="14"/>
        <v>0</v>
      </c>
      <c r="BJ130" s="17" t="s">
        <v>16</v>
      </c>
      <c r="BK130" s="145">
        <f>ROUND(L130*K130,2)</f>
        <v>3931.71</v>
      </c>
      <c r="BL130" s="17" t="s">
        <v>87</v>
      </c>
      <c r="BM130" s="17" t="s">
        <v>466</v>
      </c>
    </row>
    <row r="131" spans="2:65" s="1" customFormat="1" ht="31.5" customHeight="1" x14ac:dyDescent="0.3">
      <c r="B131" s="136"/>
      <c r="C131" s="137">
        <v>12</v>
      </c>
      <c r="D131" s="137" t="s">
        <v>137</v>
      </c>
      <c r="E131" s="138" t="s">
        <v>467</v>
      </c>
      <c r="F131" s="276" t="s">
        <v>468</v>
      </c>
      <c r="G131" s="276"/>
      <c r="H131" s="276"/>
      <c r="I131" s="276"/>
      <c r="J131" s="139" t="s">
        <v>432</v>
      </c>
      <c r="K131" s="140">
        <v>1</v>
      </c>
      <c r="L131" s="277">
        <v>271.2</v>
      </c>
      <c r="M131" s="277"/>
      <c r="N131" s="277">
        <f>ROUND(L131*K131,2)</f>
        <v>271.2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0.77700000000000002</v>
      </c>
      <c r="W131" s="143">
        <f>V131*K131</f>
        <v>0.77700000000000002</v>
      </c>
      <c r="X131" s="143">
        <v>0.10100000000000001</v>
      </c>
      <c r="Y131" s="143">
        <f>X131*K131</f>
        <v>0.10100000000000001</v>
      </c>
      <c r="Z131" s="143">
        <v>0</v>
      </c>
      <c r="AA131" s="144">
        <f>Z131*K131</f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10"/>
        <v>271.2</v>
      </c>
      <c r="BF131" s="145">
        <f t="shared" si="11"/>
        <v>0</v>
      </c>
      <c r="BG131" s="145">
        <f t="shared" si="12"/>
        <v>0</v>
      </c>
      <c r="BH131" s="145">
        <f t="shared" si="13"/>
        <v>0</v>
      </c>
      <c r="BI131" s="145">
        <f t="shared" si="14"/>
        <v>0</v>
      </c>
      <c r="BJ131" s="17" t="s">
        <v>16</v>
      </c>
      <c r="BK131" s="145">
        <f>ROUND(L131*K131,2)</f>
        <v>271.2</v>
      </c>
      <c r="BL131" s="17" t="s">
        <v>87</v>
      </c>
      <c r="BM131" s="17" t="s">
        <v>469</v>
      </c>
    </row>
    <row r="132" spans="2:65" s="9" customFormat="1" ht="29.85" customHeight="1" x14ac:dyDescent="0.3">
      <c r="B132" s="125"/>
      <c r="C132" s="126"/>
      <c r="D132" s="135" t="s">
        <v>429</v>
      </c>
      <c r="E132" s="135"/>
      <c r="F132" s="135"/>
      <c r="G132" s="135"/>
      <c r="H132" s="135"/>
      <c r="I132" s="135"/>
      <c r="J132" s="135"/>
      <c r="K132" s="135"/>
      <c r="L132" s="135"/>
      <c r="M132" s="135"/>
      <c r="N132" s="286">
        <f>BK132</f>
        <v>5281.2</v>
      </c>
      <c r="O132" s="287"/>
      <c r="P132" s="287"/>
      <c r="Q132" s="287"/>
      <c r="R132" s="128"/>
      <c r="T132" s="129"/>
      <c r="U132" s="126"/>
      <c r="V132" s="126"/>
      <c r="W132" s="130">
        <f>SUM(W133:W137)</f>
        <v>5.2320000000000002</v>
      </c>
      <c r="X132" s="126"/>
      <c r="Y132" s="130">
        <f>SUM(Y133:Y137)</f>
        <v>1.3735200000000001</v>
      </c>
      <c r="Z132" s="126"/>
      <c r="AA132" s="131">
        <f>SUM(AA133:AA137)</f>
        <v>0</v>
      </c>
      <c r="AR132" s="132" t="s">
        <v>16</v>
      </c>
      <c r="AT132" s="133" t="s">
        <v>72</v>
      </c>
      <c r="AU132" s="133" t="s">
        <v>16</v>
      </c>
      <c r="AY132" s="132" t="s">
        <v>136</v>
      </c>
      <c r="BK132" s="134">
        <f>SUM(BK133:BK137)</f>
        <v>5281.2</v>
      </c>
    </row>
    <row r="133" spans="2:65" s="1" customFormat="1" ht="44.25" customHeight="1" x14ac:dyDescent="0.3">
      <c r="B133" s="136"/>
      <c r="C133" s="137">
        <v>13</v>
      </c>
      <c r="D133" s="137" t="s">
        <v>137</v>
      </c>
      <c r="E133" s="138" t="s">
        <v>470</v>
      </c>
      <c r="F133" s="276" t="s">
        <v>471</v>
      </c>
      <c r="G133" s="276"/>
      <c r="H133" s="276"/>
      <c r="I133" s="276"/>
      <c r="J133" s="139" t="s">
        <v>186</v>
      </c>
      <c r="K133" s="140">
        <v>6</v>
      </c>
      <c r="L133" s="277">
        <v>250.5</v>
      </c>
      <c r="M133" s="277"/>
      <c r="N133" s="277">
        <f>ROUND(L133*K133,2)</f>
        <v>1503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0.28100000000000003</v>
      </c>
      <c r="W133" s="143">
        <f>V133*K133</f>
        <v>1.6860000000000002</v>
      </c>
      <c r="X133" s="143">
        <v>0.14321</v>
      </c>
      <c r="Y133" s="143">
        <f>X133*K133</f>
        <v>0.85926000000000002</v>
      </c>
      <c r="Z133" s="143">
        <v>0</v>
      </c>
      <c r="AA133" s="144">
        <f>Z133*K133</f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ref="BE133:BE137" si="15">IF(U133="základní",N133,0)</f>
        <v>1503</v>
      </c>
      <c r="BF133" s="145">
        <f t="shared" ref="BF133:BF137" si="16">IF(U133="snížená",N133,0)</f>
        <v>0</v>
      </c>
      <c r="BG133" s="145">
        <f t="shared" ref="BG133:BG137" si="17">IF(U133="zákl. přenesená",N133,0)</f>
        <v>0</v>
      </c>
      <c r="BH133" s="145">
        <f t="shared" ref="BH133:BH137" si="18">IF(U133="sníž. přenesená",N133,0)</f>
        <v>0</v>
      </c>
      <c r="BI133" s="145">
        <f t="shared" ref="BI133:BI137" si="19">IF(U133="nulová",N133,0)</f>
        <v>0</v>
      </c>
      <c r="BJ133" s="17" t="s">
        <v>16</v>
      </c>
      <c r="BK133" s="145">
        <f>ROUND(L133*K133,2)</f>
        <v>1503</v>
      </c>
      <c r="BL133" s="17" t="s">
        <v>87</v>
      </c>
      <c r="BM133" s="17" t="s">
        <v>472</v>
      </c>
    </row>
    <row r="134" spans="2:65" s="1" customFormat="1" ht="31.5" customHeight="1" x14ac:dyDescent="0.3">
      <c r="B134" s="136"/>
      <c r="C134" s="146">
        <v>14</v>
      </c>
      <c r="D134" s="146" t="s">
        <v>185</v>
      </c>
      <c r="E134" s="147" t="s">
        <v>473</v>
      </c>
      <c r="F134" s="305" t="s">
        <v>474</v>
      </c>
      <c r="G134" s="305"/>
      <c r="H134" s="305"/>
      <c r="I134" s="305"/>
      <c r="J134" s="148" t="s">
        <v>194</v>
      </c>
      <c r="K134" s="149">
        <v>6</v>
      </c>
      <c r="L134" s="306">
        <v>143.19999999999999</v>
      </c>
      <c r="M134" s="306"/>
      <c r="N134" s="306">
        <f>ROUND(L134*K134,2)</f>
        <v>859.2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</v>
      </c>
      <c r="W134" s="143">
        <f>V134*K134</f>
        <v>0</v>
      </c>
      <c r="X134" s="143">
        <v>8.2100000000000006E-2</v>
      </c>
      <c r="Y134" s="143">
        <f>X134*K134</f>
        <v>0.49260000000000004</v>
      </c>
      <c r="Z134" s="143">
        <v>0</v>
      </c>
      <c r="AA134" s="144">
        <f>Z134*K134</f>
        <v>0</v>
      </c>
      <c r="AR134" s="17" t="s">
        <v>147</v>
      </c>
      <c r="AT134" s="17" t="s">
        <v>185</v>
      </c>
      <c r="AU134" s="17" t="s">
        <v>81</v>
      </c>
      <c r="AY134" s="17" t="s">
        <v>136</v>
      </c>
      <c r="BE134" s="145">
        <f t="shared" si="15"/>
        <v>859.2</v>
      </c>
      <c r="BF134" s="145">
        <f t="shared" si="16"/>
        <v>0</v>
      </c>
      <c r="BG134" s="145">
        <f t="shared" si="17"/>
        <v>0</v>
      </c>
      <c r="BH134" s="145">
        <f t="shared" si="18"/>
        <v>0</v>
      </c>
      <c r="BI134" s="145">
        <f t="shared" si="19"/>
        <v>0</v>
      </c>
      <c r="BJ134" s="17" t="s">
        <v>16</v>
      </c>
      <c r="BK134" s="145">
        <f>ROUND(L134*K134,2)</f>
        <v>859.2</v>
      </c>
      <c r="BL134" s="17" t="s">
        <v>87</v>
      </c>
      <c r="BM134" s="17" t="s">
        <v>475</v>
      </c>
    </row>
    <row r="135" spans="2:65" s="1" customFormat="1" ht="31.5" customHeight="1" x14ac:dyDescent="0.3">
      <c r="B135" s="136"/>
      <c r="C135" s="137">
        <v>15</v>
      </c>
      <c r="D135" s="137" t="s">
        <v>137</v>
      </c>
      <c r="E135" s="138" t="s">
        <v>476</v>
      </c>
      <c r="F135" s="276" t="s">
        <v>477</v>
      </c>
      <c r="G135" s="276"/>
      <c r="H135" s="276"/>
      <c r="I135" s="276"/>
      <c r="J135" s="139" t="s">
        <v>186</v>
      </c>
      <c r="K135" s="140">
        <v>6</v>
      </c>
      <c r="L135" s="277">
        <v>226.3</v>
      </c>
      <c r="M135" s="277"/>
      <c r="N135" s="277">
        <f>ROUND(L135*K135,2)</f>
        <v>1357.8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0.24</v>
      </c>
      <c r="W135" s="143">
        <f>V135*K135</f>
        <v>1.44</v>
      </c>
      <c r="X135" s="143">
        <v>1.0000000000000001E-5</v>
      </c>
      <c r="Y135" s="143">
        <f>X135*K135</f>
        <v>6.0000000000000008E-5</v>
      </c>
      <c r="Z135" s="143">
        <v>0</v>
      </c>
      <c r="AA135" s="144">
        <f>Z135*K135</f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15"/>
        <v>1357.8</v>
      </c>
      <c r="BF135" s="145">
        <f t="shared" si="16"/>
        <v>0</v>
      </c>
      <c r="BG135" s="145">
        <f t="shared" si="17"/>
        <v>0</v>
      </c>
      <c r="BH135" s="145">
        <f t="shared" si="18"/>
        <v>0</v>
      </c>
      <c r="BI135" s="145">
        <f t="shared" si="19"/>
        <v>0</v>
      </c>
      <c r="BJ135" s="17" t="s">
        <v>16</v>
      </c>
      <c r="BK135" s="145">
        <f>ROUND(L135*K135,2)</f>
        <v>1357.8</v>
      </c>
      <c r="BL135" s="17" t="s">
        <v>87</v>
      </c>
      <c r="BM135" s="17" t="s">
        <v>478</v>
      </c>
    </row>
    <row r="136" spans="2:65" s="1" customFormat="1" ht="31.5" customHeight="1" x14ac:dyDescent="0.3">
      <c r="B136" s="136"/>
      <c r="C136" s="137">
        <v>16</v>
      </c>
      <c r="D136" s="137" t="s">
        <v>137</v>
      </c>
      <c r="E136" s="138" t="s">
        <v>479</v>
      </c>
      <c r="F136" s="276" t="s">
        <v>480</v>
      </c>
      <c r="G136" s="276"/>
      <c r="H136" s="276"/>
      <c r="I136" s="276"/>
      <c r="J136" s="139" t="s">
        <v>186</v>
      </c>
      <c r="K136" s="140">
        <v>6</v>
      </c>
      <c r="L136" s="277">
        <v>100.2</v>
      </c>
      <c r="M136" s="277"/>
      <c r="N136" s="277">
        <f>ROUND(L136*K136,2)</f>
        <v>601.20000000000005</v>
      </c>
      <c r="O136" s="277"/>
      <c r="P136" s="277"/>
      <c r="Q136" s="277"/>
      <c r="R136" s="141"/>
      <c r="T136" s="142" t="s">
        <v>5</v>
      </c>
      <c r="U136" s="40" t="s">
        <v>38</v>
      </c>
      <c r="V136" s="143">
        <v>4.5999999999999999E-2</v>
      </c>
      <c r="W136" s="143">
        <f>V136*K136</f>
        <v>0.27600000000000002</v>
      </c>
      <c r="X136" s="143">
        <v>3.5999999999999999E-3</v>
      </c>
      <c r="Y136" s="143">
        <f>X136*K136</f>
        <v>2.1600000000000001E-2</v>
      </c>
      <c r="Z136" s="143">
        <v>0</v>
      </c>
      <c r="AA136" s="144">
        <f>Z136*K136</f>
        <v>0</v>
      </c>
      <c r="AR136" s="17" t="s">
        <v>87</v>
      </c>
      <c r="AT136" s="17" t="s">
        <v>137</v>
      </c>
      <c r="AU136" s="17" t="s">
        <v>81</v>
      </c>
      <c r="AY136" s="17" t="s">
        <v>136</v>
      </c>
      <c r="BE136" s="145">
        <f t="shared" si="15"/>
        <v>601.20000000000005</v>
      </c>
      <c r="BF136" s="145">
        <f t="shared" si="16"/>
        <v>0</v>
      </c>
      <c r="BG136" s="145">
        <f t="shared" si="17"/>
        <v>0</v>
      </c>
      <c r="BH136" s="145">
        <f t="shared" si="18"/>
        <v>0</v>
      </c>
      <c r="BI136" s="145">
        <f t="shared" si="19"/>
        <v>0</v>
      </c>
      <c r="BJ136" s="17" t="s">
        <v>16</v>
      </c>
      <c r="BK136" s="145">
        <f>ROUND(L136*K136,2)</f>
        <v>601.20000000000005</v>
      </c>
      <c r="BL136" s="17" t="s">
        <v>87</v>
      </c>
      <c r="BM136" s="17" t="s">
        <v>481</v>
      </c>
    </row>
    <row r="137" spans="2:65" s="1" customFormat="1" ht="22.5" customHeight="1" x14ac:dyDescent="0.3">
      <c r="B137" s="136"/>
      <c r="C137" s="137">
        <v>17</v>
      </c>
      <c r="D137" s="137" t="s">
        <v>137</v>
      </c>
      <c r="E137" s="138" t="s">
        <v>482</v>
      </c>
      <c r="F137" s="276" t="s">
        <v>483</v>
      </c>
      <c r="G137" s="276"/>
      <c r="H137" s="276"/>
      <c r="I137" s="276"/>
      <c r="J137" s="139" t="s">
        <v>186</v>
      </c>
      <c r="K137" s="140">
        <v>6</v>
      </c>
      <c r="L137" s="277">
        <v>160</v>
      </c>
      <c r="M137" s="277"/>
      <c r="N137" s="277">
        <f>ROUND(L137*K137,2)</f>
        <v>960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0.30499999999999999</v>
      </c>
      <c r="W137" s="143">
        <f>V137*K137</f>
        <v>1.83</v>
      </c>
      <c r="X137" s="143">
        <v>0</v>
      </c>
      <c r="Y137" s="143">
        <f>X137*K137</f>
        <v>0</v>
      </c>
      <c r="Z137" s="143">
        <v>0</v>
      </c>
      <c r="AA137" s="144">
        <f>Z137*K137</f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 t="shared" si="15"/>
        <v>960</v>
      </c>
      <c r="BF137" s="145">
        <f t="shared" si="16"/>
        <v>0</v>
      </c>
      <c r="BG137" s="145">
        <f t="shared" si="17"/>
        <v>0</v>
      </c>
      <c r="BH137" s="145">
        <f t="shared" si="18"/>
        <v>0</v>
      </c>
      <c r="BI137" s="145">
        <f t="shared" si="19"/>
        <v>0</v>
      </c>
      <c r="BJ137" s="17" t="s">
        <v>16</v>
      </c>
      <c r="BK137" s="145">
        <f>ROUND(L137*K137,2)</f>
        <v>960</v>
      </c>
      <c r="BL137" s="17" t="s">
        <v>87</v>
      </c>
      <c r="BM137" s="17" t="s">
        <v>484</v>
      </c>
    </row>
    <row r="138" spans="2:65" s="9" customFormat="1" ht="29.85" customHeight="1" x14ac:dyDescent="0.3">
      <c r="B138" s="125"/>
      <c r="C138" s="126"/>
      <c r="D138" s="135" t="s">
        <v>430</v>
      </c>
      <c r="E138" s="135"/>
      <c r="F138" s="135"/>
      <c r="G138" s="135"/>
      <c r="H138" s="135"/>
      <c r="I138" s="135"/>
      <c r="J138" s="135"/>
      <c r="K138" s="135"/>
      <c r="L138" s="135"/>
      <c r="M138" s="135"/>
      <c r="N138" s="286">
        <f>BK138</f>
        <v>21412.09</v>
      </c>
      <c r="O138" s="287"/>
      <c r="P138" s="287"/>
      <c r="Q138" s="287"/>
      <c r="R138" s="128"/>
      <c r="T138" s="129"/>
      <c r="U138" s="126"/>
      <c r="V138" s="126"/>
      <c r="W138" s="130">
        <f>SUM(W139:W145)</f>
        <v>31.113893999999998</v>
      </c>
      <c r="X138" s="126"/>
      <c r="Y138" s="130">
        <f>SUM(Y139:Y145)</f>
        <v>0</v>
      </c>
      <c r="Z138" s="126"/>
      <c r="AA138" s="131">
        <f>SUM(AA139:AA145)</f>
        <v>0</v>
      </c>
      <c r="AR138" s="132" t="s">
        <v>16</v>
      </c>
      <c r="AT138" s="133" t="s">
        <v>72</v>
      </c>
      <c r="AU138" s="133" t="s">
        <v>16</v>
      </c>
      <c r="AY138" s="132" t="s">
        <v>136</v>
      </c>
      <c r="BK138" s="134">
        <f>SUM(BK139:BK145)</f>
        <v>21412.09</v>
      </c>
    </row>
    <row r="139" spans="2:65" s="1" customFormat="1" ht="22.5" customHeight="1" x14ac:dyDescent="0.3">
      <c r="B139" s="136"/>
      <c r="C139" s="137">
        <v>18</v>
      </c>
      <c r="D139" s="137" t="s">
        <v>137</v>
      </c>
      <c r="E139" s="138" t="s">
        <v>485</v>
      </c>
      <c r="F139" s="276" t="s">
        <v>486</v>
      </c>
      <c r="G139" s="276"/>
      <c r="H139" s="276"/>
      <c r="I139" s="276"/>
      <c r="J139" s="139" t="s">
        <v>419</v>
      </c>
      <c r="K139" s="140">
        <v>21.818999999999999</v>
      </c>
      <c r="L139" s="277">
        <v>159.19999999999999</v>
      </c>
      <c r="M139" s="277"/>
      <c r="N139" s="277">
        <f>ROUND(L139*K139,2)</f>
        <v>3473.58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0.83499999999999996</v>
      </c>
      <c r="W139" s="143">
        <f>V139*K139</f>
        <v>18.218864999999997</v>
      </c>
      <c r="X139" s="143">
        <v>0</v>
      </c>
      <c r="Y139" s="143">
        <f>X139*K139</f>
        <v>0</v>
      </c>
      <c r="Z139" s="143">
        <v>0</v>
      </c>
      <c r="AA139" s="144">
        <f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 t="shared" ref="BE139:BE145" si="20">IF(U139="základní",N139,0)</f>
        <v>3473.58</v>
      </c>
      <c r="BF139" s="145">
        <f t="shared" ref="BF139:BF145" si="21">IF(U139="snížená",N139,0)</f>
        <v>0</v>
      </c>
      <c r="BG139" s="145">
        <f t="shared" ref="BG139:BG145" si="22">IF(U139="zákl. přenesená",N139,0)</f>
        <v>0</v>
      </c>
      <c r="BH139" s="145">
        <f t="shared" ref="BH139:BH145" si="23">IF(U139="sníž. přenesená",N139,0)</f>
        <v>0</v>
      </c>
      <c r="BI139" s="145">
        <f t="shared" ref="BI139:BI145" si="24">IF(U139="nulová",N139,0)</f>
        <v>0</v>
      </c>
      <c r="BJ139" s="17" t="s">
        <v>16</v>
      </c>
      <c r="BK139" s="145">
        <f>ROUND(L139*K139,2)</f>
        <v>3473.58</v>
      </c>
      <c r="BL139" s="17" t="s">
        <v>87</v>
      </c>
      <c r="BM139" s="17" t="s">
        <v>487</v>
      </c>
    </row>
    <row r="140" spans="2:65" s="1" customFormat="1" ht="31.5" customHeight="1" x14ac:dyDescent="0.3">
      <c r="B140" s="136"/>
      <c r="C140" s="137">
        <v>19</v>
      </c>
      <c r="D140" s="137" t="s">
        <v>137</v>
      </c>
      <c r="E140" s="138" t="s">
        <v>488</v>
      </c>
      <c r="F140" s="276" t="s">
        <v>489</v>
      </c>
      <c r="G140" s="276"/>
      <c r="H140" s="276"/>
      <c r="I140" s="276"/>
      <c r="J140" s="139" t="s">
        <v>419</v>
      </c>
      <c r="K140" s="140">
        <v>305.46600000000001</v>
      </c>
      <c r="L140" s="277">
        <v>16.5</v>
      </c>
      <c r="M140" s="277"/>
      <c r="N140" s="277">
        <f>ROUND(L140*K140,2)</f>
        <v>5040.1899999999996</v>
      </c>
      <c r="O140" s="277"/>
      <c r="P140" s="277"/>
      <c r="Q140" s="277"/>
      <c r="R140" s="141"/>
      <c r="T140" s="142" t="s">
        <v>5</v>
      </c>
      <c r="U140" s="40" t="s">
        <v>38</v>
      </c>
      <c r="V140" s="143">
        <v>4.0000000000000001E-3</v>
      </c>
      <c r="W140" s="143">
        <f>V140*K140</f>
        <v>1.2218640000000001</v>
      </c>
      <c r="X140" s="143">
        <v>0</v>
      </c>
      <c r="Y140" s="143">
        <f>X140*K140</f>
        <v>0</v>
      </c>
      <c r="Z140" s="143">
        <v>0</v>
      </c>
      <c r="AA140" s="144">
        <f>Z140*K140</f>
        <v>0</v>
      </c>
      <c r="AR140" s="17" t="s">
        <v>87</v>
      </c>
      <c r="AT140" s="17" t="s">
        <v>137</v>
      </c>
      <c r="AU140" s="17" t="s">
        <v>81</v>
      </c>
      <c r="AY140" s="17" t="s">
        <v>136</v>
      </c>
      <c r="BE140" s="145">
        <f t="shared" si="20"/>
        <v>5040.1899999999996</v>
      </c>
      <c r="BF140" s="145">
        <f t="shared" si="21"/>
        <v>0</v>
      </c>
      <c r="BG140" s="145">
        <f t="shared" si="22"/>
        <v>0</v>
      </c>
      <c r="BH140" s="145">
        <f t="shared" si="23"/>
        <v>0</v>
      </c>
      <c r="BI140" s="145">
        <f t="shared" si="24"/>
        <v>0</v>
      </c>
      <c r="BJ140" s="17" t="s">
        <v>16</v>
      </c>
      <c r="BK140" s="145">
        <f>ROUND(L140*K140,2)</f>
        <v>5040.1899999999996</v>
      </c>
      <c r="BL140" s="17" t="s">
        <v>87</v>
      </c>
      <c r="BM140" s="17" t="s">
        <v>490</v>
      </c>
    </row>
    <row r="141" spans="2:65" s="1" customFormat="1" ht="31.5" customHeight="1" x14ac:dyDescent="0.3">
      <c r="B141" s="136"/>
      <c r="C141" s="137">
        <v>20</v>
      </c>
      <c r="D141" s="137" t="s">
        <v>137</v>
      </c>
      <c r="E141" s="138" t="s">
        <v>491</v>
      </c>
      <c r="F141" s="276" t="s">
        <v>492</v>
      </c>
      <c r="G141" s="276"/>
      <c r="H141" s="276"/>
      <c r="I141" s="276"/>
      <c r="J141" s="139" t="s">
        <v>419</v>
      </c>
      <c r="K141" s="140">
        <v>21.818999999999999</v>
      </c>
      <c r="L141" s="277">
        <v>106.1</v>
      </c>
      <c r="M141" s="277"/>
      <c r="N141" s="277">
        <f>ROUND(L141*K141,2)</f>
        <v>2315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0.159</v>
      </c>
      <c r="W141" s="143">
        <f>V141*K141</f>
        <v>3.4692210000000001</v>
      </c>
      <c r="X141" s="143">
        <v>0</v>
      </c>
      <c r="Y141" s="143">
        <f>X141*K141</f>
        <v>0</v>
      </c>
      <c r="Z141" s="143">
        <v>0</v>
      </c>
      <c r="AA141" s="144">
        <f>Z141*K141</f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si="20"/>
        <v>2315</v>
      </c>
      <c r="BF141" s="145">
        <f t="shared" si="21"/>
        <v>0</v>
      </c>
      <c r="BG141" s="145">
        <f t="shared" si="22"/>
        <v>0</v>
      </c>
      <c r="BH141" s="145">
        <f t="shared" si="23"/>
        <v>0</v>
      </c>
      <c r="BI141" s="145">
        <f t="shared" si="24"/>
        <v>0</v>
      </c>
      <c r="BJ141" s="17" t="s">
        <v>16</v>
      </c>
      <c r="BK141" s="145">
        <f>ROUND(L141*K141,2)</f>
        <v>2315</v>
      </c>
      <c r="BL141" s="17" t="s">
        <v>87</v>
      </c>
      <c r="BM141" s="17" t="s">
        <v>493</v>
      </c>
    </row>
    <row r="142" spans="2:65" s="1" customFormat="1" ht="31.5" customHeight="1" x14ac:dyDescent="0.3">
      <c r="B142" s="136"/>
      <c r="C142" s="137">
        <v>21</v>
      </c>
      <c r="D142" s="137" t="s">
        <v>137</v>
      </c>
      <c r="E142" s="138" t="s">
        <v>494</v>
      </c>
      <c r="F142" s="276" t="s">
        <v>495</v>
      </c>
      <c r="G142" s="276"/>
      <c r="H142" s="276"/>
      <c r="I142" s="276"/>
      <c r="J142" s="139" t="s">
        <v>419</v>
      </c>
      <c r="K142" s="140">
        <v>21.818999999999999</v>
      </c>
      <c r="L142" s="277">
        <v>106.1</v>
      </c>
      <c r="M142" s="277"/>
      <c r="N142" s="277">
        <f>ROUND(L142*K142,2)</f>
        <v>2315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0.376</v>
      </c>
      <c r="W142" s="143">
        <f>V142*K142</f>
        <v>8.2039439999999999</v>
      </c>
      <c r="X142" s="143">
        <v>0</v>
      </c>
      <c r="Y142" s="143">
        <f>X142*K142</f>
        <v>0</v>
      </c>
      <c r="Z142" s="143">
        <v>0</v>
      </c>
      <c r="AA142" s="144">
        <f>Z142*K142</f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20"/>
        <v>2315</v>
      </c>
      <c r="BF142" s="145">
        <f t="shared" si="21"/>
        <v>0</v>
      </c>
      <c r="BG142" s="145">
        <f t="shared" si="22"/>
        <v>0</v>
      </c>
      <c r="BH142" s="145">
        <f t="shared" si="23"/>
        <v>0</v>
      </c>
      <c r="BI142" s="145">
        <f t="shared" si="24"/>
        <v>0</v>
      </c>
      <c r="BJ142" s="17" t="s">
        <v>16</v>
      </c>
      <c r="BK142" s="145">
        <f>ROUND(L142*K142,2)</f>
        <v>2315</v>
      </c>
      <c r="BL142" s="17" t="s">
        <v>87</v>
      </c>
      <c r="BM142" s="17" t="s">
        <v>496</v>
      </c>
    </row>
    <row r="143" spans="2:65" s="1" customFormat="1" ht="31.5" customHeight="1" x14ac:dyDescent="0.3">
      <c r="B143" s="136"/>
      <c r="C143" s="137">
        <v>22</v>
      </c>
      <c r="D143" s="137" t="s">
        <v>137</v>
      </c>
      <c r="E143" s="138" t="s">
        <v>497</v>
      </c>
      <c r="F143" s="276" t="s">
        <v>498</v>
      </c>
      <c r="G143" s="276"/>
      <c r="H143" s="276"/>
      <c r="I143" s="276"/>
      <c r="J143" s="139" t="s">
        <v>419</v>
      </c>
      <c r="K143" s="140">
        <v>9.56</v>
      </c>
      <c r="L143" s="277">
        <v>347.4</v>
      </c>
      <c r="M143" s="277"/>
      <c r="N143" s="277">
        <f>ROUND(L143*K143,2)</f>
        <v>3321.14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0</v>
      </c>
      <c r="W143" s="143">
        <f>V143*K143</f>
        <v>0</v>
      </c>
      <c r="X143" s="143">
        <v>0</v>
      </c>
      <c r="Y143" s="143">
        <f>X143*K143</f>
        <v>0</v>
      </c>
      <c r="Z143" s="143">
        <v>0</v>
      </c>
      <c r="AA143" s="144">
        <f>Z143*K143</f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20"/>
        <v>3321.14</v>
      </c>
      <c r="BF143" s="145">
        <f t="shared" si="21"/>
        <v>0</v>
      </c>
      <c r="BG143" s="145">
        <f t="shared" si="22"/>
        <v>0</v>
      </c>
      <c r="BH143" s="145">
        <f t="shared" si="23"/>
        <v>0</v>
      </c>
      <c r="BI143" s="145">
        <f t="shared" si="24"/>
        <v>0</v>
      </c>
      <c r="BJ143" s="17" t="s">
        <v>16</v>
      </c>
      <c r="BK143" s="145">
        <f>ROUND(L143*K143,2)</f>
        <v>3321.14</v>
      </c>
      <c r="BL143" s="17" t="s">
        <v>87</v>
      </c>
      <c r="BM143" s="17" t="s">
        <v>499</v>
      </c>
    </row>
    <row r="144" spans="2:65" s="1" customFormat="1" ht="31.5" customHeight="1" x14ac:dyDescent="0.3">
      <c r="B144" s="136"/>
      <c r="C144" s="137">
        <v>23</v>
      </c>
      <c r="D144" s="137" t="s">
        <v>137</v>
      </c>
      <c r="E144" s="138" t="s">
        <v>500</v>
      </c>
      <c r="F144" s="276" t="s">
        <v>501</v>
      </c>
      <c r="G144" s="276"/>
      <c r="H144" s="276"/>
      <c r="I144" s="276"/>
      <c r="J144" s="139" t="s">
        <v>419</v>
      </c>
      <c r="K144" s="140">
        <v>7.0000000000000007E-2</v>
      </c>
      <c r="L144" s="277">
        <v>400</v>
      </c>
      <c r="M144" s="277"/>
      <c r="N144" s="277">
        <f>ROUND(L144*K144,2)</f>
        <v>28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0</v>
      </c>
      <c r="W144" s="143">
        <f>V144*K144</f>
        <v>0</v>
      </c>
      <c r="X144" s="143">
        <v>0</v>
      </c>
      <c r="Y144" s="143">
        <f>X144*K144</f>
        <v>0</v>
      </c>
      <c r="Z144" s="143">
        <v>0</v>
      </c>
      <c r="AA144" s="144">
        <f>Z144*K144</f>
        <v>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20"/>
        <v>28</v>
      </c>
      <c r="BF144" s="145">
        <f t="shared" si="21"/>
        <v>0</v>
      </c>
      <c r="BG144" s="145">
        <f t="shared" si="22"/>
        <v>0</v>
      </c>
      <c r="BH144" s="145">
        <f t="shared" si="23"/>
        <v>0</v>
      </c>
      <c r="BI144" s="145">
        <f t="shared" si="24"/>
        <v>0</v>
      </c>
      <c r="BJ144" s="17" t="s">
        <v>16</v>
      </c>
      <c r="BK144" s="145">
        <f>ROUND(L144*K144,2)</f>
        <v>28</v>
      </c>
      <c r="BL144" s="17" t="s">
        <v>87</v>
      </c>
      <c r="BM144" s="17" t="s">
        <v>502</v>
      </c>
    </row>
    <row r="145" spans="2:65" s="1" customFormat="1" ht="31.5" customHeight="1" x14ac:dyDescent="0.3">
      <c r="B145" s="136"/>
      <c r="C145" s="137">
        <v>24</v>
      </c>
      <c r="D145" s="137" t="s">
        <v>137</v>
      </c>
      <c r="E145" s="138" t="s">
        <v>503</v>
      </c>
      <c r="F145" s="276" t="s">
        <v>504</v>
      </c>
      <c r="G145" s="276"/>
      <c r="H145" s="276"/>
      <c r="I145" s="276"/>
      <c r="J145" s="139" t="s">
        <v>419</v>
      </c>
      <c r="K145" s="140">
        <v>14.16</v>
      </c>
      <c r="L145" s="277">
        <v>347.4</v>
      </c>
      <c r="M145" s="277"/>
      <c r="N145" s="277">
        <f>ROUND(L145*K145,2)</f>
        <v>4919.18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</v>
      </c>
      <c r="W145" s="143">
        <f>V145*K145</f>
        <v>0</v>
      </c>
      <c r="X145" s="143">
        <v>0</v>
      </c>
      <c r="Y145" s="143">
        <f>X145*K145</f>
        <v>0</v>
      </c>
      <c r="Z145" s="143">
        <v>0</v>
      </c>
      <c r="AA145" s="144">
        <f>Z145*K145</f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20"/>
        <v>4919.18</v>
      </c>
      <c r="BF145" s="145">
        <f t="shared" si="21"/>
        <v>0</v>
      </c>
      <c r="BG145" s="145">
        <f t="shared" si="22"/>
        <v>0</v>
      </c>
      <c r="BH145" s="145">
        <f t="shared" si="23"/>
        <v>0</v>
      </c>
      <c r="BI145" s="145">
        <f t="shared" si="24"/>
        <v>0</v>
      </c>
      <c r="BJ145" s="17" t="s">
        <v>16</v>
      </c>
      <c r="BK145" s="145">
        <f>ROUND(L145*K145,2)</f>
        <v>4919.18</v>
      </c>
      <c r="BL145" s="17" t="s">
        <v>87</v>
      </c>
      <c r="BM145" s="17" t="s">
        <v>505</v>
      </c>
    </row>
    <row r="146" spans="2:65" s="9" customFormat="1" ht="29.85" customHeight="1" x14ac:dyDescent="0.3">
      <c r="B146" s="125"/>
      <c r="C146" s="126"/>
      <c r="D146" s="135" t="s">
        <v>431</v>
      </c>
      <c r="E146" s="135"/>
      <c r="F146" s="135"/>
      <c r="G146" s="135"/>
      <c r="H146" s="135"/>
      <c r="I146" s="135"/>
      <c r="J146" s="135"/>
      <c r="K146" s="135"/>
      <c r="L146" s="135"/>
      <c r="M146" s="135"/>
      <c r="N146" s="286">
        <f>BK146</f>
        <v>2176.5500000000002</v>
      </c>
      <c r="O146" s="287"/>
      <c r="P146" s="287"/>
      <c r="Q146" s="287"/>
      <c r="R146" s="128"/>
      <c r="T146" s="129"/>
      <c r="U146" s="126"/>
      <c r="V146" s="126"/>
      <c r="W146" s="130">
        <f>SUM(W147:W148)</f>
        <v>4.1614369999999994</v>
      </c>
      <c r="X146" s="126"/>
      <c r="Y146" s="130">
        <f>SUM(Y147:Y148)</f>
        <v>0</v>
      </c>
      <c r="Z146" s="126"/>
      <c r="AA146" s="131">
        <f>SUM(AA147:AA148)</f>
        <v>0</v>
      </c>
      <c r="AR146" s="132" t="s">
        <v>16</v>
      </c>
      <c r="AT146" s="133" t="s">
        <v>72</v>
      </c>
      <c r="AU146" s="133" t="s">
        <v>16</v>
      </c>
      <c r="AY146" s="132" t="s">
        <v>136</v>
      </c>
      <c r="BK146" s="134">
        <f>SUM(BK147:BK148)</f>
        <v>2176.5500000000002</v>
      </c>
    </row>
    <row r="147" spans="2:65" s="1" customFormat="1" ht="31.5" customHeight="1" x14ac:dyDescent="0.3">
      <c r="B147" s="136"/>
      <c r="C147" s="137">
        <v>25</v>
      </c>
      <c r="D147" s="137" t="s">
        <v>137</v>
      </c>
      <c r="E147" s="138" t="s">
        <v>506</v>
      </c>
      <c r="F147" s="276" t="s">
        <v>507</v>
      </c>
      <c r="G147" s="276"/>
      <c r="H147" s="276"/>
      <c r="I147" s="276"/>
      <c r="J147" s="139" t="s">
        <v>419</v>
      </c>
      <c r="K147" s="140">
        <v>8.8729999999999993</v>
      </c>
      <c r="L147" s="277">
        <v>174.5</v>
      </c>
      <c r="M147" s="277"/>
      <c r="N147" s="277">
        <f>ROUND(L147*K147,2)</f>
        <v>1548.34</v>
      </c>
      <c r="O147" s="277"/>
      <c r="P147" s="277"/>
      <c r="Q147" s="277"/>
      <c r="R147" s="141"/>
      <c r="T147" s="142" t="s">
        <v>5</v>
      </c>
      <c r="U147" s="40" t="s">
        <v>38</v>
      </c>
      <c r="V147" s="143">
        <v>0.39700000000000002</v>
      </c>
      <c r="W147" s="143">
        <f>V147*K147</f>
        <v>3.5225809999999997</v>
      </c>
      <c r="X147" s="143">
        <v>0</v>
      </c>
      <c r="Y147" s="143">
        <f>X147*K147</f>
        <v>0</v>
      </c>
      <c r="Z147" s="143">
        <v>0</v>
      </c>
      <c r="AA147" s="144">
        <f>Z147*K147</f>
        <v>0</v>
      </c>
      <c r="AR147" s="17" t="s">
        <v>87</v>
      </c>
      <c r="AT147" s="17" t="s">
        <v>137</v>
      </c>
      <c r="AU147" s="17" t="s">
        <v>81</v>
      </c>
      <c r="AY147" s="17" t="s">
        <v>136</v>
      </c>
      <c r="BE147" s="145">
        <f>IF(U147="základní",N147,0)</f>
        <v>1548.34</v>
      </c>
      <c r="BF147" s="145">
        <f>IF(U147="snížená",N147,0)</f>
        <v>0</v>
      </c>
      <c r="BG147" s="145">
        <f>IF(U147="zákl. přenesená",N147,0)</f>
        <v>0</v>
      </c>
      <c r="BH147" s="145">
        <f>IF(U147="sníž. přenesená",N147,0)</f>
        <v>0</v>
      </c>
      <c r="BI147" s="145">
        <f>IF(U147="nulová",N147,0)</f>
        <v>0</v>
      </c>
      <c r="BJ147" s="17" t="s">
        <v>16</v>
      </c>
      <c r="BK147" s="145">
        <f>ROUND(L147*K147,2)</f>
        <v>1548.34</v>
      </c>
      <c r="BL147" s="17" t="s">
        <v>87</v>
      </c>
      <c r="BM147" s="17" t="s">
        <v>508</v>
      </c>
    </row>
    <row r="148" spans="2:65" s="1" customFormat="1" ht="44.25" customHeight="1" x14ac:dyDescent="0.3">
      <c r="B148" s="136"/>
      <c r="C148" s="137">
        <v>26</v>
      </c>
      <c r="D148" s="137" t="s">
        <v>137</v>
      </c>
      <c r="E148" s="138" t="s">
        <v>509</v>
      </c>
      <c r="F148" s="276" t="s">
        <v>510</v>
      </c>
      <c r="G148" s="276"/>
      <c r="H148" s="276"/>
      <c r="I148" s="276"/>
      <c r="J148" s="139" t="s">
        <v>419</v>
      </c>
      <c r="K148" s="140">
        <v>35.491999999999997</v>
      </c>
      <c r="L148" s="277">
        <v>17.7</v>
      </c>
      <c r="M148" s="277"/>
      <c r="N148" s="277">
        <f>ROUND(L148*K148,2)</f>
        <v>628.21</v>
      </c>
      <c r="O148" s="277"/>
      <c r="P148" s="277"/>
      <c r="Q148" s="277"/>
      <c r="R148" s="141"/>
      <c r="T148" s="142" t="s">
        <v>5</v>
      </c>
      <c r="U148" s="40" t="s">
        <v>38</v>
      </c>
      <c r="V148" s="143">
        <v>1.7999999999999999E-2</v>
      </c>
      <c r="W148" s="143">
        <f>V148*K148</f>
        <v>0.63885599999999987</v>
      </c>
      <c r="X148" s="143">
        <v>0</v>
      </c>
      <c r="Y148" s="143">
        <f>X148*K148</f>
        <v>0</v>
      </c>
      <c r="Z148" s="143">
        <v>0</v>
      </c>
      <c r="AA148" s="144">
        <f>Z148*K148</f>
        <v>0</v>
      </c>
      <c r="AR148" s="17" t="s">
        <v>87</v>
      </c>
      <c r="AT148" s="17" t="s">
        <v>137</v>
      </c>
      <c r="AU148" s="17" t="s">
        <v>81</v>
      </c>
      <c r="AY148" s="17" t="s">
        <v>136</v>
      </c>
      <c r="BE148" s="145">
        <f>IF(U148="základní",N148,0)</f>
        <v>628.21</v>
      </c>
      <c r="BF148" s="145">
        <f>IF(U148="snížená",N148,0)</f>
        <v>0</v>
      </c>
      <c r="BG148" s="145">
        <f>IF(U148="zákl. přenesená",N148,0)</f>
        <v>0</v>
      </c>
      <c r="BH148" s="145">
        <f>IF(U148="sníž. přenesená",N148,0)</f>
        <v>0</v>
      </c>
      <c r="BI148" s="145">
        <f>IF(U148="nulová",N148,0)</f>
        <v>0</v>
      </c>
      <c r="BJ148" s="17" t="s">
        <v>16</v>
      </c>
      <c r="BK148" s="145">
        <f>ROUND(L148*K148,2)</f>
        <v>628.21</v>
      </c>
      <c r="BL148" s="17" t="s">
        <v>87</v>
      </c>
      <c r="BM148" s="17" t="s">
        <v>511</v>
      </c>
    </row>
    <row r="149" spans="2:65" s="1" customFormat="1" ht="6.95" customHeight="1" x14ac:dyDescent="0.3"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</row>
  </sheetData>
  <mergeCells count="14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7:I147"/>
    <mergeCell ref="L147:M147"/>
    <mergeCell ref="N147:Q147"/>
    <mergeCell ref="F148:I148"/>
    <mergeCell ref="L148:M148"/>
    <mergeCell ref="N148:Q148"/>
    <mergeCell ref="H1:K1"/>
    <mergeCell ref="S2:AC2"/>
    <mergeCell ref="N115:Q115"/>
    <mergeCell ref="N116:Q116"/>
    <mergeCell ref="N117:Q117"/>
    <mergeCell ref="N126:Q126"/>
    <mergeCell ref="N132:Q132"/>
    <mergeCell ref="N138:Q138"/>
    <mergeCell ref="N146:Q146"/>
    <mergeCell ref="F144:I144"/>
    <mergeCell ref="L144:M144"/>
    <mergeCell ref="N144:Q144"/>
    <mergeCell ref="F145:I145"/>
    <mergeCell ref="L145:M145"/>
    <mergeCell ref="N145:Q145"/>
    <mergeCell ref="F141:I141"/>
    <mergeCell ref="L141:M141"/>
    <mergeCell ref="N141:Q141"/>
  </mergeCells>
  <hyperlinks>
    <hyperlink ref="F1:G1" location="C2" display="1) Krycí list rozpočtu" xr:uid="{00000000-0004-0000-0500-000000000000}"/>
    <hyperlink ref="H1:K1" location="C86" display="2) Rekapitulace rozpočtu" xr:uid="{00000000-0004-0000-0500-000001000000}"/>
    <hyperlink ref="L1" location="C115" display="3) Rozpočet" xr:uid="{00000000-0004-0000-0500-000002000000}"/>
    <hyperlink ref="S1:T1" location="'Rekapitulace stavby'!C2" display="Rekapitulace stavby" xr:uid="{00000000-0004-0000-0500-000003000000}"/>
  </hyperlinks>
  <pageMargins left="0.58333330000000005" right="0.58333330000000005" top="0.5" bottom="0.46666669999999999" header="0" footer="0"/>
  <pageSetup paperSize="9" scale="81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147"/>
  <sheetViews>
    <sheetView showGridLines="0" zoomScale="90" zoomScaleNormal="90" zoomScaleSheetLayoutView="100" workbookViewId="0">
      <pane ySplit="1" topLeftCell="A109" activePane="bottomLeft" state="frozen"/>
      <selection activeCell="BG97" sqref="BG97"/>
      <selection pane="bottomLeft" activeCell="L144" sqref="L144:M14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0"/>
      <c r="B1" s="11"/>
      <c r="C1" s="11"/>
      <c r="D1" s="12" t="s">
        <v>1</v>
      </c>
      <c r="E1" s="11"/>
      <c r="F1" s="13" t="s">
        <v>101</v>
      </c>
      <c r="G1" s="13"/>
      <c r="H1" s="275" t="s">
        <v>102</v>
      </c>
      <c r="I1" s="275"/>
      <c r="J1" s="275"/>
      <c r="K1" s="275"/>
      <c r="L1" s="13" t="s">
        <v>103</v>
      </c>
      <c r="M1" s="11"/>
      <c r="N1" s="11"/>
      <c r="O1" s="12" t="s">
        <v>104</v>
      </c>
      <c r="P1" s="11"/>
      <c r="Q1" s="11"/>
      <c r="R1" s="11"/>
      <c r="S1" s="13" t="s">
        <v>105</v>
      </c>
      <c r="T1" s="13"/>
      <c r="U1" s="100"/>
      <c r="V1" s="10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71" t="s">
        <v>7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39" t="s">
        <v>8</v>
      </c>
      <c r="T2" s="240"/>
      <c r="U2" s="240"/>
      <c r="V2" s="240"/>
      <c r="W2" s="240"/>
      <c r="X2" s="240"/>
      <c r="Y2" s="240"/>
      <c r="Z2" s="240"/>
      <c r="AA2" s="240"/>
      <c r="AB2" s="240"/>
      <c r="AC2" s="240"/>
      <c r="AT2" s="17" t="s">
        <v>96</v>
      </c>
    </row>
    <row r="3" spans="1:66" ht="6.95" customHeight="1" x14ac:dyDescent="0.3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81</v>
      </c>
    </row>
    <row r="4" spans="1:66" ht="36.950000000000003" customHeight="1" x14ac:dyDescent="0.3">
      <c r="B4" s="21"/>
      <c r="C4" s="262" t="s">
        <v>106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2"/>
      <c r="T4" s="23" t="s">
        <v>13</v>
      </c>
      <c r="AT4" s="17" t="s">
        <v>6</v>
      </c>
    </row>
    <row r="5" spans="1:66" ht="6.95" customHeight="1" x14ac:dyDescent="0.3">
      <c r="B5" s="2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2"/>
    </row>
    <row r="6" spans="1:66" ht="25.35" customHeight="1" x14ac:dyDescent="0.3">
      <c r="B6" s="21"/>
      <c r="C6" s="24"/>
      <c r="D6" s="28" t="s">
        <v>17</v>
      </c>
      <c r="E6" s="24"/>
      <c r="F6" s="288" t="str">
        <f>'Rekapitulace stavby'!K6</f>
        <v>Světelné signalizační zařízení - Jílovská - Luční přechod, Psáry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4"/>
      <c r="R6" s="22"/>
    </row>
    <row r="7" spans="1:66" s="1" customFormat="1" ht="32.85" customHeight="1" x14ac:dyDescent="0.3">
      <c r="B7" s="31"/>
      <c r="C7" s="32"/>
      <c r="D7" s="27" t="s">
        <v>107</v>
      </c>
      <c r="E7" s="32"/>
      <c r="F7" s="273" t="s">
        <v>512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32"/>
      <c r="R7" s="33"/>
    </row>
    <row r="8" spans="1:66" s="1" customFormat="1" ht="14.45" customHeight="1" x14ac:dyDescent="0.3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 x14ac:dyDescent="0.3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67">
        <f>'Rekapitulace stavby'!AN8</f>
        <v>43066</v>
      </c>
      <c r="P9" s="267"/>
      <c r="Q9" s="32"/>
      <c r="R9" s="33"/>
    </row>
    <row r="10" spans="1:66" s="1" customFormat="1" ht="10.9" customHeight="1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 x14ac:dyDescent="0.3">
      <c r="B11" s="31"/>
      <c r="C11" s="32"/>
      <c r="D11" s="28" t="s">
        <v>26</v>
      </c>
      <c r="E11" s="32"/>
      <c r="F11" s="32"/>
      <c r="G11" s="32"/>
      <c r="H11" s="32"/>
      <c r="I11" s="32"/>
      <c r="J11" s="32"/>
      <c r="K11" s="32"/>
      <c r="L11" s="32"/>
      <c r="M11" s="28" t="s">
        <v>27</v>
      </c>
      <c r="N11" s="32"/>
      <c r="O11" s="266" t="str">
        <f>IF('Rekapitulace stavby'!AN10="","",'Rekapitulace stavby'!AN10)</f>
        <v/>
      </c>
      <c r="P11" s="266"/>
      <c r="Q11" s="32"/>
      <c r="R11" s="33"/>
    </row>
    <row r="12" spans="1:66" s="1" customFormat="1" ht="18" customHeight="1" x14ac:dyDescent="0.3">
      <c r="B12" s="31"/>
      <c r="C12" s="32"/>
      <c r="D12" s="32"/>
      <c r="E12" s="26" t="str">
        <f>IF('Rekapitulace stavby'!E11="","",'Rekapitulace stavby'!E11)</f>
        <v>Obec Psáry</v>
      </c>
      <c r="F12" s="32"/>
      <c r="G12" s="32"/>
      <c r="H12" s="32"/>
      <c r="I12" s="32"/>
      <c r="J12" s="32"/>
      <c r="K12" s="32"/>
      <c r="L12" s="32"/>
      <c r="M12" s="28" t="s">
        <v>28</v>
      </c>
      <c r="N12" s="32"/>
      <c r="O12" s="266" t="str">
        <f>IF('Rekapitulace stavby'!AN11="","",'Rekapitulace stavby'!AN11)</f>
        <v/>
      </c>
      <c r="P12" s="266"/>
      <c r="Q12" s="32"/>
      <c r="R12" s="33"/>
    </row>
    <row r="13" spans="1:66" s="1" customFormat="1" ht="6.95" customHeight="1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 x14ac:dyDescent="0.3">
      <c r="B14" s="31"/>
      <c r="C14" s="32"/>
      <c r="D14" s="28" t="s">
        <v>29</v>
      </c>
      <c r="E14" s="32"/>
      <c r="F14" s="32"/>
      <c r="G14" s="32"/>
      <c r="H14" s="32"/>
      <c r="I14" s="32"/>
      <c r="J14" s="32"/>
      <c r="K14" s="32"/>
      <c r="L14" s="32"/>
      <c r="M14" s="28" t="s">
        <v>27</v>
      </c>
      <c r="N14" s="32"/>
      <c r="O14" s="266" t="str">
        <f>IF('Rekapitulace stavby'!AN13="","",'Rekapitulace stavby'!AN13)</f>
        <v/>
      </c>
      <c r="P14" s="266"/>
      <c r="Q14" s="32"/>
      <c r="R14" s="33"/>
    </row>
    <row r="15" spans="1:66" s="1" customFormat="1" ht="18" customHeight="1" x14ac:dyDescent="0.3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28</v>
      </c>
      <c r="N15" s="32"/>
      <c r="O15" s="266" t="str">
        <f>IF('Rekapitulace stavby'!AN14="","",'Rekapitulace stavby'!AN14)</f>
        <v/>
      </c>
      <c r="P15" s="266"/>
      <c r="Q15" s="32"/>
      <c r="R15" s="33"/>
    </row>
    <row r="16" spans="1:66" s="1" customFormat="1" ht="6.95" customHeight="1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 x14ac:dyDescent="0.3">
      <c r="B17" s="31"/>
      <c r="C17" s="32"/>
      <c r="D17" s="28" t="s">
        <v>30</v>
      </c>
      <c r="E17" s="32"/>
      <c r="F17" s="32"/>
      <c r="G17" s="32"/>
      <c r="H17" s="32"/>
      <c r="I17" s="32"/>
      <c r="J17" s="32"/>
      <c r="K17" s="32"/>
      <c r="L17" s="32"/>
      <c r="M17" s="28" t="s">
        <v>27</v>
      </c>
      <c r="N17" s="32"/>
      <c r="O17" s="266" t="str">
        <f>IF('Rekapitulace stavby'!AN16="","",'Rekapitulace stavby'!AN16)</f>
        <v/>
      </c>
      <c r="P17" s="266"/>
      <c r="Q17" s="32"/>
      <c r="R17" s="33"/>
    </row>
    <row r="18" spans="2:18" s="1" customFormat="1" ht="18" customHeight="1" x14ac:dyDescent="0.3">
      <c r="B18" s="31"/>
      <c r="C18" s="32"/>
      <c r="D18" s="32"/>
      <c r="E18" s="26" t="str">
        <f>IF('Rekapitulace stavby'!E17="","",'Rekapitulace stavby'!E17)</f>
        <v>Swarco Traffic CZ s.r.o.</v>
      </c>
      <c r="F18" s="32"/>
      <c r="G18" s="32"/>
      <c r="H18" s="32"/>
      <c r="I18" s="32"/>
      <c r="J18" s="32"/>
      <c r="K18" s="32"/>
      <c r="L18" s="32"/>
      <c r="M18" s="28" t="s">
        <v>28</v>
      </c>
      <c r="N18" s="32"/>
      <c r="O18" s="266" t="str">
        <f>IF('Rekapitulace stavby'!AN17="","",'Rekapitulace stavby'!AN17)</f>
        <v/>
      </c>
      <c r="P18" s="266"/>
      <c r="Q18" s="32"/>
      <c r="R18" s="33"/>
    </row>
    <row r="19" spans="2:18" s="1" customFormat="1" ht="6.95" customHeight="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 x14ac:dyDescent="0.3">
      <c r="B20" s="31"/>
      <c r="C20" s="32"/>
      <c r="D20" s="28" t="s">
        <v>32</v>
      </c>
      <c r="E20" s="32"/>
      <c r="F20" s="32"/>
      <c r="G20" s="32"/>
      <c r="H20" s="32"/>
      <c r="I20" s="32"/>
      <c r="J20" s="32"/>
      <c r="K20" s="32"/>
      <c r="L20" s="32"/>
      <c r="M20" s="28" t="s">
        <v>27</v>
      </c>
      <c r="N20" s="32"/>
      <c r="O20" s="266" t="str">
        <f>IF('Rekapitulace stavby'!AN19="","",'Rekapitulace stavby'!AN19)</f>
        <v/>
      </c>
      <c r="P20" s="266"/>
      <c r="Q20" s="32"/>
      <c r="R20" s="33"/>
    </row>
    <row r="21" spans="2:18" s="1" customFormat="1" ht="18" customHeight="1" x14ac:dyDescent="0.3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28</v>
      </c>
      <c r="N21" s="32"/>
      <c r="O21" s="266" t="str">
        <f>IF('Rekapitulace stavby'!AN20="","",'Rekapitulace stavby'!AN20)</f>
        <v/>
      </c>
      <c r="P21" s="266"/>
      <c r="Q21" s="32"/>
      <c r="R21" s="33"/>
    </row>
    <row r="22" spans="2:18" s="1" customFormat="1" ht="6.95" customHeigh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 x14ac:dyDescent="0.3">
      <c r="B23" s="31"/>
      <c r="C23" s="32"/>
      <c r="D23" s="28" t="s">
        <v>33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22.5" customHeight="1" x14ac:dyDescent="0.3">
      <c r="B24" s="31"/>
      <c r="C24" s="32"/>
      <c r="D24" s="32"/>
      <c r="E24" s="274" t="s">
        <v>5</v>
      </c>
      <c r="F24" s="274"/>
      <c r="G24" s="274"/>
      <c r="H24" s="274"/>
      <c r="I24" s="274"/>
      <c r="J24" s="274"/>
      <c r="K24" s="274"/>
      <c r="L24" s="274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 x14ac:dyDescent="0.3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 x14ac:dyDescent="0.3">
      <c r="B27" s="31"/>
      <c r="C27" s="32"/>
      <c r="D27" s="101" t="s">
        <v>109</v>
      </c>
      <c r="E27" s="32"/>
      <c r="F27" s="32"/>
      <c r="G27" s="32"/>
      <c r="H27" s="32"/>
      <c r="I27" s="32"/>
      <c r="J27" s="32"/>
      <c r="K27" s="32"/>
      <c r="L27" s="32"/>
      <c r="M27" s="248">
        <f>N88</f>
        <v>19635.099999999999</v>
      </c>
      <c r="N27" s="248"/>
      <c r="O27" s="248"/>
      <c r="P27" s="248"/>
      <c r="Q27" s="32"/>
      <c r="R27" s="33"/>
    </row>
    <row r="28" spans="2:18" s="1" customFormat="1" ht="14.45" customHeight="1" x14ac:dyDescent="0.3">
      <c r="B28" s="31"/>
      <c r="C28" s="32"/>
      <c r="D28" s="30" t="s">
        <v>79</v>
      </c>
      <c r="E28" s="32"/>
      <c r="F28" s="32"/>
      <c r="G28" s="32"/>
      <c r="H28" s="32"/>
      <c r="I28" s="32"/>
      <c r="J28" s="32"/>
      <c r="K28" s="32"/>
      <c r="L28" s="32"/>
      <c r="M28" s="248">
        <f>N93</f>
        <v>0</v>
      </c>
      <c r="N28" s="248"/>
      <c r="O28" s="248"/>
      <c r="P28" s="248"/>
      <c r="Q28" s="32"/>
      <c r="R28" s="33"/>
    </row>
    <row r="29" spans="2:18" s="1" customFormat="1" ht="6.95" customHeight="1" x14ac:dyDescent="0.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 x14ac:dyDescent="0.3">
      <c r="B30" s="31"/>
      <c r="C30" s="32"/>
      <c r="D30" s="102" t="s">
        <v>36</v>
      </c>
      <c r="E30" s="32"/>
      <c r="F30" s="32"/>
      <c r="G30" s="32"/>
      <c r="H30" s="32"/>
      <c r="I30" s="32"/>
      <c r="J30" s="32"/>
      <c r="K30" s="32"/>
      <c r="L30" s="32"/>
      <c r="M30" s="304">
        <f>ROUND(M27+M28,2)</f>
        <v>19635.099999999999</v>
      </c>
      <c r="N30" s="290"/>
      <c r="O30" s="290"/>
      <c r="P30" s="290"/>
      <c r="Q30" s="32"/>
      <c r="R30" s="33"/>
    </row>
    <row r="31" spans="2:18" s="1" customFormat="1" ht="6.95" customHeight="1" x14ac:dyDescent="0.3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 x14ac:dyDescent="0.3">
      <c r="B32" s="31"/>
      <c r="C32" s="32"/>
      <c r="D32" s="38" t="s">
        <v>37</v>
      </c>
      <c r="E32" s="38" t="s">
        <v>38</v>
      </c>
      <c r="F32" s="39">
        <v>0.21</v>
      </c>
      <c r="G32" s="103" t="s">
        <v>39</v>
      </c>
      <c r="H32" s="301">
        <f>ROUND((SUM(BE93:BE94)+SUM(BE112:BE146)), 2)</f>
        <v>19635.099999999999</v>
      </c>
      <c r="I32" s="290"/>
      <c r="J32" s="290"/>
      <c r="K32" s="32"/>
      <c r="L32" s="32"/>
      <c r="M32" s="301">
        <f>ROUND(ROUND((SUM(BE93:BE94)+SUM(BE112:BE146)), 2)*F32, 2)</f>
        <v>4123.37</v>
      </c>
      <c r="N32" s="290"/>
      <c r="O32" s="290"/>
      <c r="P32" s="290"/>
      <c r="Q32" s="32"/>
      <c r="R32" s="33"/>
    </row>
    <row r="33" spans="2:18" s="1" customFormat="1" ht="14.45" customHeight="1" x14ac:dyDescent="0.3">
      <c r="B33" s="31"/>
      <c r="C33" s="32"/>
      <c r="D33" s="32"/>
      <c r="E33" s="38" t="s">
        <v>40</v>
      </c>
      <c r="F33" s="39">
        <v>0.15</v>
      </c>
      <c r="G33" s="103" t="s">
        <v>39</v>
      </c>
      <c r="H33" s="301">
        <f>ROUND((SUM(BF93:BF94)+SUM(BF112:BF146)), 2)</f>
        <v>0</v>
      </c>
      <c r="I33" s="290"/>
      <c r="J33" s="290"/>
      <c r="K33" s="32"/>
      <c r="L33" s="32"/>
      <c r="M33" s="301">
        <f>ROUND(ROUND((SUM(BF93:BF94)+SUM(BF112:BF146)), 2)*F33, 2)</f>
        <v>0</v>
      </c>
      <c r="N33" s="290"/>
      <c r="O33" s="290"/>
      <c r="P33" s="290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41</v>
      </c>
      <c r="F34" s="39">
        <v>0.21</v>
      </c>
      <c r="G34" s="103" t="s">
        <v>39</v>
      </c>
      <c r="H34" s="301">
        <f>ROUND((SUM(BG93:BG94)+SUM(BG112:BG146)), 2)</f>
        <v>0</v>
      </c>
      <c r="I34" s="290"/>
      <c r="J34" s="290"/>
      <c r="K34" s="32"/>
      <c r="L34" s="32"/>
      <c r="M34" s="301">
        <v>0</v>
      </c>
      <c r="N34" s="290"/>
      <c r="O34" s="290"/>
      <c r="P34" s="290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42</v>
      </c>
      <c r="F35" s="39">
        <v>0.15</v>
      </c>
      <c r="G35" s="103" t="s">
        <v>39</v>
      </c>
      <c r="H35" s="301">
        <f>ROUND((SUM(BH93:BH94)+SUM(BH112:BH146)), 2)</f>
        <v>0</v>
      </c>
      <c r="I35" s="290"/>
      <c r="J35" s="290"/>
      <c r="K35" s="32"/>
      <c r="L35" s="32"/>
      <c r="M35" s="301">
        <v>0</v>
      </c>
      <c r="N35" s="290"/>
      <c r="O35" s="290"/>
      <c r="P35" s="290"/>
      <c r="Q35" s="32"/>
      <c r="R35" s="33"/>
    </row>
    <row r="36" spans="2:18" s="1" customFormat="1" ht="14.45" hidden="1" customHeight="1" x14ac:dyDescent="0.3">
      <c r="B36" s="31"/>
      <c r="C36" s="32"/>
      <c r="D36" s="32"/>
      <c r="E36" s="38" t="s">
        <v>43</v>
      </c>
      <c r="F36" s="39">
        <v>0</v>
      </c>
      <c r="G36" s="103" t="s">
        <v>39</v>
      </c>
      <c r="H36" s="301">
        <f>ROUND((SUM(BI93:BI94)+SUM(BI112:BI146)), 2)</f>
        <v>0</v>
      </c>
      <c r="I36" s="290"/>
      <c r="J36" s="290"/>
      <c r="K36" s="32"/>
      <c r="L36" s="32"/>
      <c r="M36" s="301">
        <v>0</v>
      </c>
      <c r="N36" s="290"/>
      <c r="O36" s="290"/>
      <c r="P36" s="290"/>
      <c r="Q36" s="32"/>
      <c r="R36" s="33"/>
    </row>
    <row r="37" spans="2:18" s="1" customFormat="1" ht="6.95" customHeigh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 x14ac:dyDescent="0.3">
      <c r="B38" s="31"/>
      <c r="C38" s="99"/>
      <c r="D38" s="104" t="s">
        <v>44</v>
      </c>
      <c r="E38" s="70"/>
      <c r="F38" s="70"/>
      <c r="G38" s="105" t="s">
        <v>45</v>
      </c>
      <c r="H38" s="106" t="s">
        <v>46</v>
      </c>
      <c r="I38" s="70"/>
      <c r="J38" s="70"/>
      <c r="K38" s="70"/>
      <c r="L38" s="302">
        <f>SUM(M30:M36)</f>
        <v>23758.469999999998</v>
      </c>
      <c r="M38" s="302"/>
      <c r="N38" s="302"/>
      <c r="O38" s="302"/>
      <c r="P38" s="303"/>
      <c r="Q38" s="99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x14ac:dyDescent="0.3"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</row>
    <row r="42" spans="2:18" x14ac:dyDescent="0.3"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</row>
    <row r="43" spans="2:18" x14ac:dyDescent="0.3"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"/>
    </row>
    <row r="44" spans="2:18" x14ac:dyDescent="0.3"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"/>
    </row>
    <row r="45" spans="2:18" x14ac:dyDescent="0.3"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"/>
    </row>
    <row r="46" spans="2:18" x14ac:dyDescent="0.3"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"/>
    </row>
    <row r="47" spans="2:18" x14ac:dyDescent="0.3"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"/>
    </row>
    <row r="48" spans="2:18" x14ac:dyDescent="0.3"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"/>
    </row>
    <row r="49" spans="2:18" x14ac:dyDescent="0.3">
      <c r="B49" s="2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"/>
    </row>
    <row r="50" spans="2:18" s="1" customFormat="1" ht="15" x14ac:dyDescent="0.3">
      <c r="B50" s="31"/>
      <c r="C50" s="32"/>
      <c r="D50" s="46" t="s">
        <v>47</v>
      </c>
      <c r="E50" s="47"/>
      <c r="F50" s="47"/>
      <c r="G50" s="47"/>
      <c r="H50" s="48"/>
      <c r="I50" s="32"/>
      <c r="J50" s="46" t="s">
        <v>48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1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2"/>
    </row>
    <row r="52" spans="2:18" x14ac:dyDescent="0.3">
      <c r="B52" s="21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2"/>
    </row>
    <row r="53" spans="2:18" x14ac:dyDescent="0.3">
      <c r="B53" s="21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2"/>
    </row>
    <row r="54" spans="2:18" x14ac:dyDescent="0.3">
      <c r="B54" s="21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2"/>
    </row>
    <row r="55" spans="2:18" x14ac:dyDescent="0.3">
      <c r="B55" s="21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2"/>
    </row>
    <row r="56" spans="2:18" x14ac:dyDescent="0.3">
      <c r="B56" s="21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2"/>
    </row>
    <row r="57" spans="2:18" x14ac:dyDescent="0.3">
      <c r="B57" s="21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2"/>
    </row>
    <row r="58" spans="2:18" x14ac:dyDescent="0.3">
      <c r="B58" s="21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2"/>
    </row>
    <row r="59" spans="2:18" s="1" customFormat="1" ht="15" x14ac:dyDescent="0.3">
      <c r="B59" s="31"/>
      <c r="C59" s="32"/>
      <c r="D59" s="51" t="s">
        <v>49</v>
      </c>
      <c r="E59" s="52"/>
      <c r="F59" s="52"/>
      <c r="G59" s="53" t="s">
        <v>50</v>
      </c>
      <c r="H59" s="54"/>
      <c r="I59" s="32"/>
      <c r="J59" s="51" t="s">
        <v>49</v>
      </c>
      <c r="K59" s="52"/>
      <c r="L59" s="52"/>
      <c r="M59" s="52"/>
      <c r="N59" s="53" t="s">
        <v>50</v>
      </c>
      <c r="O59" s="52"/>
      <c r="P59" s="54"/>
      <c r="Q59" s="32"/>
      <c r="R59" s="33"/>
    </row>
    <row r="60" spans="2:18" x14ac:dyDescent="0.3">
      <c r="B60" s="2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</row>
    <row r="61" spans="2:18" s="1" customFormat="1" ht="15" x14ac:dyDescent="0.3">
      <c r="B61" s="31"/>
      <c r="C61" s="32"/>
      <c r="D61" s="46" t="s">
        <v>51</v>
      </c>
      <c r="E61" s="47"/>
      <c r="F61" s="47"/>
      <c r="G61" s="47"/>
      <c r="H61" s="48"/>
      <c r="I61" s="32"/>
      <c r="J61" s="46" t="s">
        <v>52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1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2"/>
    </row>
    <row r="63" spans="2:18" x14ac:dyDescent="0.3">
      <c r="B63" s="21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2"/>
    </row>
    <row r="64" spans="2:18" x14ac:dyDescent="0.3">
      <c r="B64" s="21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2"/>
    </row>
    <row r="65" spans="2:18" x14ac:dyDescent="0.3">
      <c r="B65" s="21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2"/>
    </row>
    <row r="66" spans="2:18" x14ac:dyDescent="0.3">
      <c r="B66" s="21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2"/>
    </row>
    <row r="67" spans="2:18" x14ac:dyDescent="0.3">
      <c r="B67" s="21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2"/>
    </row>
    <row r="68" spans="2:18" x14ac:dyDescent="0.3">
      <c r="B68" s="21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2"/>
    </row>
    <row r="69" spans="2:18" x14ac:dyDescent="0.3">
      <c r="B69" s="21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2"/>
    </row>
    <row r="70" spans="2:18" s="1" customFormat="1" ht="15" x14ac:dyDescent="0.3">
      <c r="B70" s="31"/>
      <c r="C70" s="32"/>
      <c r="D70" s="51" t="s">
        <v>49</v>
      </c>
      <c r="E70" s="52"/>
      <c r="F70" s="52"/>
      <c r="G70" s="53" t="s">
        <v>50</v>
      </c>
      <c r="H70" s="54"/>
      <c r="I70" s="32"/>
      <c r="J70" s="51" t="s">
        <v>49</v>
      </c>
      <c r="K70" s="52"/>
      <c r="L70" s="52"/>
      <c r="M70" s="52"/>
      <c r="N70" s="53" t="s">
        <v>50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 x14ac:dyDescent="0.3">
      <c r="B76" s="31"/>
      <c r="C76" s="262" t="s">
        <v>110</v>
      </c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33"/>
    </row>
    <row r="77" spans="2:18" s="1" customFormat="1" ht="6.95" customHeight="1" x14ac:dyDescent="0.3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 x14ac:dyDescent="0.3">
      <c r="B78" s="31"/>
      <c r="C78" s="28" t="s">
        <v>17</v>
      </c>
      <c r="D78" s="32"/>
      <c r="E78" s="32"/>
      <c r="F78" s="288" t="str">
        <f>F6</f>
        <v>Světelné signalizační zařízení - Jílovská - Luční přechod, Psáry</v>
      </c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32"/>
      <c r="R78" s="33"/>
    </row>
    <row r="79" spans="2:18" s="1" customFormat="1" ht="36.950000000000003" customHeight="1" x14ac:dyDescent="0.3">
      <c r="B79" s="31"/>
      <c r="C79" s="65" t="s">
        <v>107</v>
      </c>
      <c r="D79" s="32"/>
      <c r="E79" s="32"/>
      <c r="F79" s="264" t="str">
        <f>F7</f>
        <v>7 - Dopravní značení</v>
      </c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32"/>
      <c r="R79" s="33"/>
    </row>
    <row r="80" spans="2:18" s="1" customFormat="1" ht="6.95" customHeigh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 x14ac:dyDescent="0.3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67">
        <f>IF(O9="","",O9)</f>
        <v>43066</v>
      </c>
      <c r="N81" s="267"/>
      <c r="O81" s="267"/>
      <c r="P81" s="267"/>
      <c r="Q81" s="32"/>
      <c r="R81" s="33"/>
    </row>
    <row r="82" spans="2:47" s="1" customFormat="1" ht="6.95" customHeight="1" x14ac:dyDescent="0.3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 x14ac:dyDescent="0.3">
      <c r="B83" s="31"/>
      <c r="C83" s="28" t="s">
        <v>26</v>
      </c>
      <c r="D83" s="32"/>
      <c r="E83" s="32"/>
      <c r="F83" s="26" t="str">
        <f>E12</f>
        <v>Obec Psáry</v>
      </c>
      <c r="G83" s="32"/>
      <c r="H83" s="32"/>
      <c r="I83" s="32"/>
      <c r="J83" s="32"/>
      <c r="K83" s="28" t="s">
        <v>30</v>
      </c>
      <c r="L83" s="32"/>
      <c r="M83" s="266" t="str">
        <f>E18</f>
        <v>Swarco Traffic CZ s.r.o.</v>
      </c>
      <c r="N83" s="266"/>
      <c r="O83" s="266"/>
      <c r="P83" s="266"/>
      <c r="Q83" s="266"/>
      <c r="R83" s="33"/>
    </row>
    <row r="84" spans="2:47" s="1" customFormat="1" ht="14.45" customHeight="1" x14ac:dyDescent="0.3">
      <c r="B84" s="31"/>
      <c r="C84" s="28" t="s">
        <v>29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32</v>
      </c>
      <c r="L84" s="32"/>
      <c r="M84" s="266" t="str">
        <f>E21</f>
        <v xml:space="preserve"> </v>
      </c>
      <c r="N84" s="266"/>
      <c r="O84" s="266"/>
      <c r="P84" s="266"/>
      <c r="Q84" s="266"/>
      <c r="R84" s="33"/>
    </row>
    <row r="85" spans="2:47" s="1" customFormat="1" ht="10.35" customHeight="1" x14ac:dyDescent="0.3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 x14ac:dyDescent="0.3">
      <c r="B86" s="31"/>
      <c r="C86" s="299" t="s">
        <v>111</v>
      </c>
      <c r="D86" s="300"/>
      <c r="E86" s="300"/>
      <c r="F86" s="300"/>
      <c r="G86" s="300"/>
      <c r="H86" s="99"/>
      <c r="I86" s="99"/>
      <c r="J86" s="99"/>
      <c r="K86" s="99"/>
      <c r="L86" s="99"/>
      <c r="M86" s="99"/>
      <c r="N86" s="299" t="s">
        <v>112</v>
      </c>
      <c r="O86" s="300"/>
      <c r="P86" s="300"/>
      <c r="Q86" s="300"/>
      <c r="R86" s="33"/>
    </row>
    <row r="87" spans="2:47" s="1" customFormat="1" ht="10.35" customHeight="1" x14ac:dyDescent="0.3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 x14ac:dyDescent="0.3">
      <c r="B88" s="31"/>
      <c r="C88" s="107" t="s">
        <v>113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7">
        <f>N112</f>
        <v>19635.099999999999</v>
      </c>
      <c r="O88" s="297"/>
      <c r="P88" s="297"/>
      <c r="Q88" s="297"/>
      <c r="R88" s="33"/>
      <c r="AU88" s="17" t="s">
        <v>114</v>
      </c>
    </row>
    <row r="89" spans="2:47" s="6" customFormat="1" ht="24.95" customHeight="1" x14ac:dyDescent="0.3">
      <c r="B89" s="108"/>
      <c r="C89" s="109"/>
      <c r="D89" s="110" t="s">
        <v>371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83">
        <f>N113</f>
        <v>19635.099999999999</v>
      </c>
      <c r="O89" s="294"/>
      <c r="P89" s="294"/>
      <c r="Q89" s="294"/>
      <c r="R89" s="111"/>
    </row>
    <row r="90" spans="2:47" s="7" customFormat="1" ht="19.899999999999999" customHeight="1" x14ac:dyDescent="0.3">
      <c r="B90" s="112"/>
      <c r="C90" s="113"/>
      <c r="D90" s="114" t="s">
        <v>513</v>
      </c>
      <c r="E90" s="113"/>
      <c r="F90" s="113"/>
      <c r="G90" s="113"/>
      <c r="H90" s="113"/>
      <c r="I90" s="113"/>
      <c r="J90" s="113"/>
      <c r="K90" s="113"/>
      <c r="L90" s="113"/>
      <c r="M90" s="113"/>
      <c r="N90" s="295">
        <f>N114</f>
        <v>0</v>
      </c>
      <c r="O90" s="296"/>
      <c r="P90" s="296"/>
      <c r="Q90" s="296"/>
      <c r="R90" s="115"/>
    </row>
    <row r="91" spans="2:47" s="7" customFormat="1" ht="19.899999999999999" customHeight="1" x14ac:dyDescent="0.3">
      <c r="B91" s="112"/>
      <c r="C91" s="113"/>
      <c r="D91" s="114" t="s">
        <v>429</v>
      </c>
      <c r="E91" s="113"/>
      <c r="F91" s="113"/>
      <c r="G91" s="113"/>
      <c r="H91" s="113"/>
      <c r="I91" s="113"/>
      <c r="J91" s="113"/>
      <c r="K91" s="113"/>
      <c r="L91" s="113"/>
      <c r="M91" s="113"/>
      <c r="N91" s="295">
        <f>N117</f>
        <v>19635.099999999999</v>
      </c>
      <c r="O91" s="296"/>
      <c r="P91" s="296"/>
      <c r="Q91" s="296"/>
      <c r="R91" s="115"/>
    </row>
    <row r="92" spans="2:47" s="1" customFormat="1" ht="21.75" customHeight="1" x14ac:dyDescent="0.3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3"/>
    </row>
    <row r="93" spans="2:47" s="1" customFormat="1" ht="29.25" customHeight="1" x14ac:dyDescent="0.3">
      <c r="B93" s="31"/>
      <c r="C93" s="107" t="s">
        <v>121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297">
        <v>0</v>
      </c>
      <c r="O93" s="298"/>
      <c r="P93" s="298"/>
      <c r="Q93" s="298"/>
      <c r="R93" s="33"/>
      <c r="T93" s="116"/>
      <c r="U93" s="117" t="s">
        <v>37</v>
      </c>
    </row>
    <row r="94" spans="2:47" s="1" customFormat="1" ht="18" customHeight="1" x14ac:dyDescent="0.3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3"/>
    </row>
    <row r="95" spans="2:47" s="1" customFormat="1" ht="29.25" customHeight="1" x14ac:dyDescent="0.3">
      <c r="B95" s="31"/>
      <c r="C95" s="98" t="s">
        <v>100</v>
      </c>
      <c r="D95" s="99"/>
      <c r="E95" s="99"/>
      <c r="F95" s="99"/>
      <c r="G95" s="99"/>
      <c r="H95" s="99"/>
      <c r="I95" s="99"/>
      <c r="J95" s="99"/>
      <c r="K95" s="99"/>
      <c r="L95" s="238">
        <f>ROUND(SUM(N88+N93),2)</f>
        <v>19635.099999999999</v>
      </c>
      <c r="M95" s="238"/>
      <c r="N95" s="238"/>
      <c r="O95" s="238"/>
      <c r="P95" s="238"/>
      <c r="Q95" s="238"/>
      <c r="R95" s="33"/>
    </row>
    <row r="96" spans="2:47" s="1" customFormat="1" ht="6.95" customHeight="1" x14ac:dyDescent="0.3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7"/>
    </row>
    <row r="100" spans="2:63" s="1" customFormat="1" ht="6.95" customHeight="1" x14ac:dyDescent="0.3"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</row>
    <row r="101" spans="2:63" s="1" customFormat="1" ht="36.950000000000003" customHeight="1" x14ac:dyDescent="0.3">
      <c r="B101" s="31"/>
      <c r="C101" s="262" t="s">
        <v>122</v>
      </c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33"/>
    </row>
    <row r="102" spans="2:63" s="1" customFormat="1" ht="6.95" customHeight="1" x14ac:dyDescent="0.3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</row>
    <row r="103" spans="2:63" s="1" customFormat="1" ht="30" customHeight="1" x14ac:dyDescent="0.3">
      <c r="B103" s="31"/>
      <c r="C103" s="28" t="s">
        <v>17</v>
      </c>
      <c r="D103" s="32"/>
      <c r="E103" s="32"/>
      <c r="F103" s="288" t="str">
        <f>F6</f>
        <v>Světelné signalizační zařízení - Jílovská - Luční přechod, Psáry</v>
      </c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32"/>
      <c r="R103" s="33"/>
    </row>
    <row r="104" spans="2:63" s="1" customFormat="1" ht="36.950000000000003" customHeight="1" x14ac:dyDescent="0.3">
      <c r="B104" s="31"/>
      <c r="C104" s="65" t="s">
        <v>107</v>
      </c>
      <c r="D104" s="32"/>
      <c r="E104" s="32"/>
      <c r="F104" s="264" t="str">
        <f>F7</f>
        <v>7 - Dopravní značení</v>
      </c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32"/>
      <c r="R104" s="33"/>
    </row>
    <row r="105" spans="2:63" s="1" customFormat="1" ht="6.95" customHeight="1" x14ac:dyDescent="0.3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63" s="1" customFormat="1" ht="18" customHeight="1" x14ac:dyDescent="0.3">
      <c r="B106" s="31"/>
      <c r="C106" s="28" t="s">
        <v>21</v>
      </c>
      <c r="D106" s="32"/>
      <c r="E106" s="32"/>
      <c r="F106" s="26" t="str">
        <f>F9</f>
        <v xml:space="preserve"> </v>
      </c>
      <c r="G106" s="32"/>
      <c r="H106" s="32"/>
      <c r="I106" s="32"/>
      <c r="J106" s="32"/>
      <c r="K106" s="28" t="s">
        <v>23</v>
      </c>
      <c r="L106" s="32"/>
      <c r="M106" s="267">
        <f>IF(O9="","",O9)</f>
        <v>43066</v>
      </c>
      <c r="N106" s="267"/>
      <c r="O106" s="267"/>
      <c r="P106" s="267"/>
      <c r="Q106" s="32"/>
      <c r="R106" s="33"/>
    </row>
    <row r="107" spans="2:63" s="1" customFormat="1" ht="6.95" customHeight="1" x14ac:dyDescent="0.3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63" s="1" customFormat="1" ht="15" x14ac:dyDescent="0.3">
      <c r="B108" s="31"/>
      <c r="C108" s="28" t="s">
        <v>26</v>
      </c>
      <c r="D108" s="32"/>
      <c r="E108" s="32"/>
      <c r="F108" s="26" t="str">
        <f>E12</f>
        <v>Obec Psáry</v>
      </c>
      <c r="G108" s="32"/>
      <c r="H108" s="32"/>
      <c r="I108" s="32"/>
      <c r="J108" s="32"/>
      <c r="K108" s="28" t="s">
        <v>30</v>
      </c>
      <c r="L108" s="32"/>
      <c r="M108" s="266" t="str">
        <f>E18</f>
        <v>Swarco Traffic CZ s.r.o.</v>
      </c>
      <c r="N108" s="266"/>
      <c r="O108" s="266"/>
      <c r="P108" s="266"/>
      <c r="Q108" s="266"/>
      <c r="R108" s="33"/>
    </row>
    <row r="109" spans="2:63" s="1" customFormat="1" ht="14.45" customHeight="1" x14ac:dyDescent="0.3">
      <c r="B109" s="31"/>
      <c r="C109" s="28" t="s">
        <v>29</v>
      </c>
      <c r="D109" s="32"/>
      <c r="E109" s="32"/>
      <c r="F109" s="26" t="str">
        <f>IF(E15="","",E15)</f>
        <v xml:space="preserve"> </v>
      </c>
      <c r="G109" s="32"/>
      <c r="H109" s="32"/>
      <c r="I109" s="32"/>
      <c r="J109" s="32"/>
      <c r="K109" s="28" t="s">
        <v>32</v>
      </c>
      <c r="L109" s="32"/>
      <c r="M109" s="266" t="str">
        <f>E21</f>
        <v xml:space="preserve"> </v>
      </c>
      <c r="N109" s="266"/>
      <c r="O109" s="266"/>
      <c r="P109" s="266"/>
      <c r="Q109" s="266"/>
      <c r="R109" s="33"/>
    </row>
    <row r="110" spans="2:63" s="1" customFormat="1" ht="10.35" customHeight="1" x14ac:dyDescent="0.3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63" s="8" customFormat="1" ht="29.25" customHeight="1" x14ac:dyDescent="0.3">
      <c r="B111" s="118"/>
      <c r="C111" s="119" t="s">
        <v>123</v>
      </c>
      <c r="D111" s="120" t="s">
        <v>124</v>
      </c>
      <c r="E111" s="120" t="s">
        <v>55</v>
      </c>
      <c r="F111" s="291" t="s">
        <v>125</v>
      </c>
      <c r="G111" s="291"/>
      <c r="H111" s="291"/>
      <c r="I111" s="291"/>
      <c r="J111" s="120" t="s">
        <v>126</v>
      </c>
      <c r="K111" s="120" t="s">
        <v>127</v>
      </c>
      <c r="L111" s="292" t="s">
        <v>128</v>
      </c>
      <c r="M111" s="292"/>
      <c r="N111" s="291" t="s">
        <v>112</v>
      </c>
      <c r="O111" s="291"/>
      <c r="P111" s="291"/>
      <c r="Q111" s="293"/>
      <c r="R111" s="121"/>
      <c r="T111" s="71" t="s">
        <v>129</v>
      </c>
      <c r="U111" s="72" t="s">
        <v>37</v>
      </c>
      <c r="V111" s="72" t="s">
        <v>130</v>
      </c>
      <c r="W111" s="72" t="s">
        <v>131</v>
      </c>
      <c r="X111" s="72" t="s">
        <v>132</v>
      </c>
      <c r="Y111" s="72" t="s">
        <v>133</v>
      </c>
      <c r="Z111" s="72" t="s">
        <v>134</v>
      </c>
      <c r="AA111" s="73" t="s">
        <v>135</v>
      </c>
    </row>
    <row r="112" spans="2:63" s="1" customFormat="1" ht="29.25" customHeight="1" x14ac:dyDescent="0.35">
      <c r="B112" s="31"/>
      <c r="C112" s="75" t="s">
        <v>109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80">
        <f>BK112</f>
        <v>19635.099999999999</v>
      </c>
      <c r="O112" s="281"/>
      <c r="P112" s="281"/>
      <c r="Q112" s="281"/>
      <c r="R112" s="33"/>
      <c r="T112" s="74"/>
      <c r="U112" s="47"/>
      <c r="V112" s="47"/>
      <c r="W112" s="122">
        <f>W113</f>
        <v>3.7753800000000002</v>
      </c>
      <c r="X112" s="47"/>
      <c r="Y112" s="122">
        <f>Y113</f>
        <v>0.14883350000000001</v>
      </c>
      <c r="Z112" s="47"/>
      <c r="AA112" s="123">
        <f>AA113</f>
        <v>10</v>
      </c>
      <c r="AT112" s="17" t="s">
        <v>72</v>
      </c>
      <c r="AU112" s="17" t="s">
        <v>114</v>
      </c>
      <c r="BK112" s="124">
        <f>BK113</f>
        <v>19635.099999999999</v>
      </c>
    </row>
    <row r="113" spans="2:65" s="9" customFormat="1" ht="37.35" customHeight="1" x14ac:dyDescent="0.35">
      <c r="B113" s="125"/>
      <c r="C113" s="126"/>
      <c r="D113" s="127" t="s">
        <v>371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282">
        <f>BK113</f>
        <v>19635.099999999999</v>
      </c>
      <c r="O113" s="283"/>
      <c r="P113" s="283"/>
      <c r="Q113" s="283"/>
      <c r="R113" s="128"/>
      <c r="T113" s="129"/>
      <c r="U113" s="126"/>
      <c r="V113" s="126"/>
      <c r="W113" s="130">
        <f>W114+W117</f>
        <v>3.7753800000000002</v>
      </c>
      <c r="X113" s="126"/>
      <c r="Y113" s="130">
        <f>Y114+Y117</f>
        <v>0.14883350000000001</v>
      </c>
      <c r="Z113" s="126"/>
      <c r="AA113" s="131">
        <f>AA114+AA117</f>
        <v>10</v>
      </c>
      <c r="AR113" s="132" t="s">
        <v>16</v>
      </c>
      <c r="AT113" s="133" t="s">
        <v>72</v>
      </c>
      <c r="AU113" s="133" t="s">
        <v>73</v>
      </c>
      <c r="AY113" s="132" t="s">
        <v>136</v>
      </c>
      <c r="BK113" s="134">
        <f>BK114+BK117</f>
        <v>19635.099999999999</v>
      </c>
    </row>
    <row r="114" spans="2:65" s="9" customFormat="1" ht="19.899999999999999" customHeight="1" x14ac:dyDescent="0.3">
      <c r="B114" s="125"/>
      <c r="C114" s="126"/>
      <c r="D114" s="135" t="s">
        <v>513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284">
        <f>BK114</f>
        <v>0</v>
      </c>
      <c r="O114" s="285"/>
      <c r="P114" s="285"/>
      <c r="Q114" s="285"/>
      <c r="R114" s="128"/>
      <c r="T114" s="129"/>
      <c r="U114" s="126"/>
      <c r="V114" s="126"/>
      <c r="W114" s="130">
        <f>SUM(W115:W116)</f>
        <v>0</v>
      </c>
      <c r="X114" s="126"/>
      <c r="Y114" s="130">
        <f>SUM(Y115:Y116)</f>
        <v>0</v>
      </c>
      <c r="Z114" s="126"/>
      <c r="AA114" s="131">
        <f>SUM(AA115:AA116)</f>
        <v>0</v>
      </c>
      <c r="AR114" s="132" t="s">
        <v>16</v>
      </c>
      <c r="AT114" s="133" t="s">
        <v>72</v>
      </c>
      <c r="AU114" s="133" t="s">
        <v>16</v>
      </c>
      <c r="AY114" s="132" t="s">
        <v>136</v>
      </c>
      <c r="BK114" s="134">
        <f>SUM(BK115:BK116)</f>
        <v>0</v>
      </c>
    </row>
    <row r="115" spans="2:65" s="1" customFormat="1" ht="31.5" customHeight="1" x14ac:dyDescent="0.3">
      <c r="B115" s="136"/>
      <c r="C115" s="137" t="s">
        <v>16</v>
      </c>
      <c r="D115" s="137" t="s">
        <v>137</v>
      </c>
      <c r="E115" s="138" t="s">
        <v>514</v>
      </c>
      <c r="F115" s="276" t="s">
        <v>515</v>
      </c>
      <c r="G115" s="276"/>
      <c r="H115" s="276"/>
      <c r="I115" s="276"/>
      <c r="J115" s="139" t="s">
        <v>432</v>
      </c>
      <c r="K115" s="140"/>
      <c r="L115" s="277"/>
      <c r="M115" s="277"/>
      <c r="N115" s="277">
        <f>ROUND(L115*K115,2)</f>
        <v>0</v>
      </c>
      <c r="O115" s="277"/>
      <c r="P115" s="277"/>
      <c r="Q115" s="277"/>
      <c r="R115" s="141"/>
      <c r="T115" s="142" t="s">
        <v>5</v>
      </c>
      <c r="U115" s="40" t="s">
        <v>38</v>
      </c>
      <c r="V115" s="143">
        <v>0.26600000000000001</v>
      </c>
      <c r="W115" s="143">
        <f>V115*K115</f>
        <v>0</v>
      </c>
      <c r="X115" s="143">
        <v>1.1429999999999999E-2</v>
      </c>
      <c r="Y115" s="143">
        <f>X115*K115</f>
        <v>0</v>
      </c>
      <c r="Z115" s="143">
        <v>0</v>
      </c>
      <c r="AA115" s="144">
        <f>Z115*K115</f>
        <v>0</v>
      </c>
      <c r="AR115" s="17" t="s">
        <v>87</v>
      </c>
      <c r="AT115" s="17" t="s">
        <v>137</v>
      </c>
      <c r="AU115" s="17" t="s">
        <v>81</v>
      </c>
      <c r="AY115" s="17" t="s">
        <v>136</v>
      </c>
      <c r="BE115" s="145">
        <f>IF(U115="základní",N115,0)</f>
        <v>0</v>
      </c>
      <c r="BF115" s="145">
        <f>IF(U115="snížená",N115,0)</f>
        <v>0</v>
      </c>
      <c r="BG115" s="145">
        <f>IF(U115="zákl. přenesená",N115,0)</f>
        <v>0</v>
      </c>
      <c r="BH115" s="145">
        <f>IF(U115="sníž. přenesená",N115,0)</f>
        <v>0</v>
      </c>
      <c r="BI115" s="145">
        <f>IF(U115="nulová",N115,0)</f>
        <v>0</v>
      </c>
      <c r="BJ115" s="17" t="s">
        <v>16</v>
      </c>
      <c r="BK115" s="145">
        <f>ROUND(L115*K115,2)</f>
        <v>0</v>
      </c>
      <c r="BL115" s="17" t="s">
        <v>87</v>
      </c>
      <c r="BM115" s="17" t="s">
        <v>516</v>
      </c>
    </row>
    <row r="116" spans="2:65" s="1" customFormat="1" ht="22.5" customHeight="1" x14ac:dyDescent="0.3">
      <c r="B116" s="31"/>
      <c r="C116" s="32"/>
      <c r="D116" s="32"/>
      <c r="E116" s="32"/>
      <c r="F116" s="278" t="s">
        <v>517</v>
      </c>
      <c r="G116" s="279"/>
      <c r="H116" s="279"/>
      <c r="I116" s="279"/>
      <c r="J116" s="32"/>
      <c r="K116" s="32"/>
      <c r="L116" s="32"/>
      <c r="M116" s="32"/>
      <c r="N116" s="32"/>
      <c r="O116" s="32"/>
      <c r="P116" s="32"/>
      <c r="Q116" s="32"/>
      <c r="R116" s="33"/>
      <c r="T116" s="150"/>
      <c r="U116" s="32"/>
      <c r="V116" s="32"/>
      <c r="W116" s="32"/>
      <c r="X116" s="32"/>
      <c r="Y116" s="32"/>
      <c r="Z116" s="32"/>
      <c r="AA116" s="69"/>
      <c r="AT116" s="17" t="s">
        <v>180</v>
      </c>
      <c r="AU116" s="17" t="s">
        <v>81</v>
      </c>
    </row>
    <row r="117" spans="2:65" s="9" customFormat="1" ht="29.85" customHeight="1" x14ac:dyDescent="0.3">
      <c r="B117" s="125"/>
      <c r="C117" s="126"/>
      <c r="D117" s="135" t="s">
        <v>429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284">
        <f>BK117</f>
        <v>19635.099999999999</v>
      </c>
      <c r="O117" s="285"/>
      <c r="P117" s="285"/>
      <c r="Q117" s="285"/>
      <c r="R117" s="128"/>
      <c r="T117" s="129"/>
      <c r="U117" s="126"/>
      <c r="V117" s="126"/>
      <c r="W117" s="130">
        <f>SUM(W118:W146)</f>
        <v>3.7753800000000002</v>
      </c>
      <c r="X117" s="126"/>
      <c r="Y117" s="130">
        <f>SUM(Y118:Y146)</f>
        <v>0.14883350000000001</v>
      </c>
      <c r="Z117" s="126"/>
      <c r="AA117" s="131">
        <f>SUM(AA118:AA146)</f>
        <v>10</v>
      </c>
      <c r="AR117" s="132" t="s">
        <v>16</v>
      </c>
      <c r="AT117" s="133" t="s">
        <v>72</v>
      </c>
      <c r="AU117" s="133" t="s">
        <v>16</v>
      </c>
      <c r="AY117" s="132" t="s">
        <v>136</v>
      </c>
      <c r="BK117" s="134">
        <f>SUM(BK118:BK146)</f>
        <v>19635.099999999999</v>
      </c>
    </row>
    <row r="118" spans="2:65" s="1" customFormat="1" ht="31.5" customHeight="1" x14ac:dyDescent="0.3">
      <c r="B118" s="136"/>
      <c r="C118" s="137" t="s">
        <v>81</v>
      </c>
      <c r="D118" s="137" t="s">
        <v>137</v>
      </c>
      <c r="E118" s="138" t="s">
        <v>518</v>
      </c>
      <c r="F118" s="276" t="s">
        <v>519</v>
      </c>
      <c r="G118" s="276"/>
      <c r="H118" s="276"/>
      <c r="I118" s="276"/>
      <c r="J118" s="139" t="s">
        <v>194</v>
      </c>
      <c r="K118" s="140">
        <v>3</v>
      </c>
      <c r="L118" s="277">
        <v>350</v>
      </c>
      <c r="M118" s="277"/>
      <c r="N118" s="277">
        <f t="shared" ref="N118:N135" si="0">ROUND(L118*K118,2)</f>
        <v>1050</v>
      </c>
      <c r="O118" s="277"/>
      <c r="P118" s="277"/>
      <c r="Q118" s="277"/>
      <c r="R118" s="141"/>
      <c r="T118" s="142" t="s">
        <v>5</v>
      </c>
      <c r="U118" s="40" t="s">
        <v>38</v>
      </c>
      <c r="V118" s="143">
        <v>0.2</v>
      </c>
      <c r="W118" s="143">
        <f t="shared" ref="W118:W135" si="1">V118*K118</f>
        <v>0.60000000000000009</v>
      </c>
      <c r="X118" s="143">
        <v>6.9999999999999999E-4</v>
      </c>
      <c r="Y118" s="143">
        <f t="shared" ref="Y118:Y135" si="2">X118*K118</f>
        <v>2.0999999999999999E-3</v>
      </c>
      <c r="Z118" s="143">
        <v>0</v>
      </c>
      <c r="AA118" s="144">
        <f t="shared" ref="AA118:AA135" si="3">Z118*K118</f>
        <v>0</v>
      </c>
      <c r="AR118" s="17" t="s">
        <v>87</v>
      </c>
      <c r="AT118" s="17" t="s">
        <v>137</v>
      </c>
      <c r="AU118" s="17" t="s">
        <v>81</v>
      </c>
      <c r="AY118" s="17" t="s">
        <v>136</v>
      </c>
      <c r="BE118" s="145">
        <f t="shared" ref="BE118:BE135" si="4">IF(U118="základní",N118,0)</f>
        <v>1050</v>
      </c>
      <c r="BF118" s="145">
        <f t="shared" ref="BF118:BF135" si="5">IF(U118="snížená",N118,0)</f>
        <v>0</v>
      </c>
      <c r="BG118" s="145">
        <f t="shared" ref="BG118:BG135" si="6">IF(U118="zákl. přenesená",N118,0)</f>
        <v>0</v>
      </c>
      <c r="BH118" s="145">
        <f t="shared" ref="BH118:BH135" si="7">IF(U118="sníž. přenesená",N118,0)</f>
        <v>0</v>
      </c>
      <c r="BI118" s="145">
        <f t="shared" ref="BI118:BI135" si="8">IF(U118="nulová",N118,0)</f>
        <v>0</v>
      </c>
      <c r="BJ118" s="17" t="s">
        <v>16</v>
      </c>
      <c r="BK118" s="145">
        <f t="shared" ref="BK118:BK135" si="9">ROUND(L118*K118,2)</f>
        <v>1050</v>
      </c>
      <c r="BL118" s="17" t="s">
        <v>87</v>
      </c>
      <c r="BM118" s="17" t="s">
        <v>520</v>
      </c>
    </row>
    <row r="119" spans="2:65" s="1" customFormat="1" ht="31.5" customHeight="1" x14ac:dyDescent="0.3">
      <c r="B119" s="136"/>
      <c r="C119" s="188">
        <v>2</v>
      </c>
      <c r="D119" s="188" t="s">
        <v>185</v>
      </c>
      <c r="E119" s="189" t="s">
        <v>642</v>
      </c>
      <c r="F119" s="308" t="s">
        <v>643</v>
      </c>
      <c r="G119" s="308"/>
      <c r="H119" s="308"/>
      <c r="I119" s="308"/>
      <c r="J119" s="190" t="s">
        <v>194</v>
      </c>
      <c r="K119" s="191">
        <v>2</v>
      </c>
      <c r="L119" s="306">
        <v>1050</v>
      </c>
      <c r="M119" s="306"/>
      <c r="N119" s="309">
        <f>ROUND(L119*K119,2)</f>
        <v>2100</v>
      </c>
      <c r="O119" s="277"/>
      <c r="P119" s="277"/>
      <c r="Q119" s="277"/>
      <c r="R119" s="141"/>
      <c r="T119" s="142" t="s">
        <v>5</v>
      </c>
      <c r="U119" s="40" t="s">
        <v>38</v>
      </c>
      <c r="V119" s="143">
        <v>0</v>
      </c>
      <c r="W119" s="143">
        <f t="shared" si="1"/>
        <v>0</v>
      </c>
      <c r="X119" s="143">
        <v>4.0000000000000001E-3</v>
      </c>
      <c r="Y119" s="143">
        <f t="shared" si="2"/>
        <v>8.0000000000000002E-3</v>
      </c>
      <c r="Z119" s="143">
        <v>0</v>
      </c>
      <c r="AA119" s="144">
        <f t="shared" si="3"/>
        <v>0</v>
      </c>
      <c r="AR119" s="17" t="s">
        <v>147</v>
      </c>
      <c r="AT119" s="17" t="s">
        <v>185</v>
      </c>
      <c r="AU119" s="17" t="s">
        <v>81</v>
      </c>
      <c r="AY119" s="17" t="s">
        <v>136</v>
      </c>
      <c r="BE119" s="145">
        <f t="shared" si="4"/>
        <v>2100</v>
      </c>
      <c r="BF119" s="145">
        <f t="shared" si="5"/>
        <v>0</v>
      </c>
      <c r="BG119" s="145">
        <f t="shared" si="6"/>
        <v>0</v>
      </c>
      <c r="BH119" s="145">
        <f t="shared" si="7"/>
        <v>0</v>
      </c>
      <c r="BI119" s="145">
        <f t="shared" si="8"/>
        <v>0</v>
      </c>
      <c r="BJ119" s="17" t="s">
        <v>16</v>
      </c>
      <c r="BK119" s="145">
        <f t="shared" si="9"/>
        <v>2100</v>
      </c>
      <c r="BL119" s="17" t="s">
        <v>87</v>
      </c>
      <c r="BM119" s="17" t="s">
        <v>521</v>
      </c>
    </row>
    <row r="120" spans="2:65" s="1" customFormat="1" ht="22.5" customHeight="1" x14ac:dyDescent="0.3">
      <c r="B120" s="136"/>
      <c r="C120" s="227"/>
      <c r="D120" s="227"/>
      <c r="E120" s="228" t="s">
        <v>5</v>
      </c>
      <c r="F120" s="335" t="s">
        <v>644</v>
      </c>
      <c r="G120" s="336"/>
      <c r="H120" s="336"/>
      <c r="I120" s="336"/>
      <c r="J120" s="227"/>
      <c r="K120" s="229">
        <v>2</v>
      </c>
      <c r="L120" s="227"/>
      <c r="M120" s="227"/>
      <c r="N120" s="227"/>
      <c r="O120" s="227"/>
      <c r="P120" s="227"/>
      <c r="Q120" s="227"/>
      <c r="R120" s="141"/>
      <c r="T120" s="142" t="s">
        <v>5</v>
      </c>
      <c r="U120" s="40" t="s">
        <v>38</v>
      </c>
      <c r="V120" s="143">
        <v>0</v>
      </c>
      <c r="W120" s="143">
        <f t="shared" si="1"/>
        <v>0</v>
      </c>
      <c r="X120" s="143">
        <v>4.0000000000000001E-3</v>
      </c>
      <c r="Y120" s="143">
        <f t="shared" si="2"/>
        <v>8.0000000000000002E-3</v>
      </c>
      <c r="Z120" s="143">
        <v>0</v>
      </c>
      <c r="AA120" s="144">
        <f t="shared" si="3"/>
        <v>0</v>
      </c>
      <c r="AR120" s="17" t="s">
        <v>147</v>
      </c>
      <c r="AT120" s="17" t="s">
        <v>185</v>
      </c>
      <c r="AU120" s="17" t="s">
        <v>81</v>
      </c>
      <c r="AY120" s="17" t="s">
        <v>136</v>
      </c>
      <c r="BE120" s="145">
        <f t="shared" si="4"/>
        <v>0</v>
      </c>
      <c r="BF120" s="145">
        <f t="shared" si="5"/>
        <v>0</v>
      </c>
      <c r="BG120" s="145">
        <f t="shared" si="6"/>
        <v>0</v>
      </c>
      <c r="BH120" s="145">
        <f t="shared" si="7"/>
        <v>0</v>
      </c>
      <c r="BI120" s="145">
        <f t="shared" si="8"/>
        <v>0</v>
      </c>
      <c r="BJ120" s="17" t="s">
        <v>16</v>
      </c>
      <c r="BK120" s="145">
        <f t="shared" si="9"/>
        <v>0</v>
      </c>
      <c r="BL120" s="17" t="s">
        <v>87</v>
      </c>
      <c r="BM120" s="17" t="s">
        <v>522</v>
      </c>
    </row>
    <row r="121" spans="2:65" s="1" customFormat="1" ht="22.5" customHeight="1" x14ac:dyDescent="0.3">
      <c r="B121" s="136"/>
      <c r="C121" s="188">
        <v>4</v>
      </c>
      <c r="D121" s="188" t="s">
        <v>185</v>
      </c>
      <c r="E121" s="189" t="s">
        <v>645</v>
      </c>
      <c r="F121" s="308" t="s">
        <v>646</v>
      </c>
      <c r="G121" s="308"/>
      <c r="H121" s="308"/>
      <c r="I121" s="308"/>
      <c r="J121" s="190" t="s">
        <v>194</v>
      </c>
      <c r="K121" s="191">
        <v>1</v>
      </c>
      <c r="L121" s="306">
        <v>1050</v>
      </c>
      <c r="M121" s="306"/>
      <c r="N121" s="309">
        <f>ROUND(L121*K121,2)</f>
        <v>1050</v>
      </c>
      <c r="O121" s="277"/>
      <c r="P121" s="277"/>
      <c r="Q121" s="277"/>
      <c r="R121" s="141"/>
      <c r="T121" s="142"/>
      <c r="U121" s="40"/>
      <c r="V121" s="143"/>
      <c r="W121" s="143"/>
      <c r="X121" s="143"/>
      <c r="Y121" s="143"/>
      <c r="Z121" s="143"/>
      <c r="AA121" s="144"/>
      <c r="AR121" s="17"/>
      <c r="AT121" s="17"/>
      <c r="AU121" s="17"/>
      <c r="AY121" s="17"/>
      <c r="BE121" s="145"/>
      <c r="BF121" s="145"/>
      <c r="BG121" s="145"/>
      <c r="BH121" s="145"/>
      <c r="BI121" s="145"/>
      <c r="BJ121" s="17"/>
      <c r="BK121" s="145"/>
      <c r="BL121" s="17"/>
      <c r="BM121" s="17"/>
    </row>
    <row r="122" spans="2:65" s="1" customFormat="1" ht="22.5" customHeight="1" x14ac:dyDescent="0.3">
      <c r="B122" s="136"/>
      <c r="C122" s="227"/>
      <c r="D122" s="227"/>
      <c r="E122" s="228" t="s">
        <v>5</v>
      </c>
      <c r="F122" s="335" t="s">
        <v>647</v>
      </c>
      <c r="G122" s="336"/>
      <c r="H122" s="336"/>
      <c r="I122" s="336"/>
      <c r="J122" s="227"/>
      <c r="K122" s="229">
        <v>1</v>
      </c>
      <c r="L122" s="227"/>
      <c r="M122" s="227"/>
      <c r="N122" s="227"/>
      <c r="O122" s="227"/>
      <c r="P122" s="227"/>
      <c r="Q122" s="227"/>
      <c r="R122" s="141"/>
      <c r="T122" s="142"/>
      <c r="U122" s="40"/>
      <c r="V122" s="143"/>
      <c r="W122" s="143"/>
      <c r="X122" s="143"/>
      <c r="Y122" s="143"/>
      <c r="Z122" s="143"/>
      <c r="AA122" s="144"/>
      <c r="AR122" s="17"/>
      <c r="AT122" s="17"/>
      <c r="AU122" s="17"/>
      <c r="AY122" s="17"/>
      <c r="BE122" s="145"/>
      <c r="BF122" s="145"/>
      <c r="BG122" s="145"/>
      <c r="BH122" s="145"/>
      <c r="BI122" s="145"/>
      <c r="BJ122" s="17"/>
      <c r="BK122" s="145"/>
      <c r="BL122" s="17"/>
      <c r="BM122" s="17"/>
    </row>
    <row r="123" spans="2:65" s="1" customFormat="1" ht="22.5" customHeight="1" x14ac:dyDescent="0.3">
      <c r="B123" s="136"/>
      <c r="C123" s="146" t="s">
        <v>88</v>
      </c>
      <c r="D123" s="146" t="s">
        <v>185</v>
      </c>
      <c r="E123" s="147" t="s">
        <v>523</v>
      </c>
      <c r="F123" s="329" t="s">
        <v>524</v>
      </c>
      <c r="G123" s="330"/>
      <c r="H123" s="330"/>
      <c r="I123" s="331"/>
      <c r="J123" s="148" t="s">
        <v>194</v>
      </c>
      <c r="K123" s="149">
        <v>1</v>
      </c>
      <c r="L123" s="332">
        <v>20</v>
      </c>
      <c r="M123" s="333"/>
      <c r="N123" s="332">
        <f t="shared" si="0"/>
        <v>20</v>
      </c>
      <c r="O123" s="334"/>
      <c r="P123" s="334"/>
      <c r="Q123" s="333"/>
      <c r="R123" s="141"/>
      <c r="T123" s="142" t="s">
        <v>5</v>
      </c>
      <c r="U123" s="40" t="s">
        <v>38</v>
      </c>
      <c r="V123" s="143">
        <v>0</v>
      </c>
      <c r="W123" s="143">
        <f t="shared" si="1"/>
        <v>0</v>
      </c>
      <c r="X123" s="143">
        <v>1.4999999999999999E-4</v>
      </c>
      <c r="Y123" s="143">
        <f t="shared" si="2"/>
        <v>1.4999999999999999E-4</v>
      </c>
      <c r="Z123" s="143">
        <v>0</v>
      </c>
      <c r="AA123" s="144">
        <f t="shared" si="3"/>
        <v>0</v>
      </c>
      <c r="AR123" s="17" t="s">
        <v>147</v>
      </c>
      <c r="AT123" s="17" t="s">
        <v>185</v>
      </c>
      <c r="AU123" s="17" t="s">
        <v>81</v>
      </c>
      <c r="AY123" s="17" t="s">
        <v>136</v>
      </c>
      <c r="BE123" s="145">
        <f t="shared" si="4"/>
        <v>20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7" t="s">
        <v>16</v>
      </c>
      <c r="BK123" s="145">
        <f t="shared" si="9"/>
        <v>20</v>
      </c>
      <c r="BL123" s="17" t="s">
        <v>87</v>
      </c>
      <c r="BM123" s="17" t="s">
        <v>525</v>
      </c>
    </row>
    <row r="124" spans="2:65" s="1" customFormat="1" ht="22.5" customHeight="1" x14ac:dyDescent="0.3">
      <c r="B124" s="136"/>
      <c r="C124" s="146" t="s">
        <v>91</v>
      </c>
      <c r="D124" s="146" t="s">
        <v>185</v>
      </c>
      <c r="E124" s="147" t="s">
        <v>526</v>
      </c>
      <c r="F124" s="329" t="s">
        <v>527</v>
      </c>
      <c r="G124" s="330"/>
      <c r="H124" s="330"/>
      <c r="I124" s="331"/>
      <c r="J124" s="148" t="s">
        <v>194</v>
      </c>
      <c r="K124" s="149">
        <v>1</v>
      </c>
      <c r="L124" s="332">
        <v>250</v>
      </c>
      <c r="M124" s="333"/>
      <c r="N124" s="332">
        <f t="shared" si="0"/>
        <v>250</v>
      </c>
      <c r="O124" s="334"/>
      <c r="P124" s="334"/>
      <c r="Q124" s="333"/>
      <c r="R124" s="141"/>
      <c r="T124" s="142" t="s">
        <v>5</v>
      </c>
      <c r="U124" s="40" t="s">
        <v>38</v>
      </c>
      <c r="V124" s="143">
        <v>0</v>
      </c>
      <c r="W124" s="143">
        <f t="shared" si="1"/>
        <v>0</v>
      </c>
      <c r="X124" s="143">
        <v>4.0000000000000002E-4</v>
      </c>
      <c r="Y124" s="143">
        <f t="shared" si="2"/>
        <v>4.0000000000000002E-4</v>
      </c>
      <c r="Z124" s="143">
        <v>0</v>
      </c>
      <c r="AA124" s="144">
        <f t="shared" si="3"/>
        <v>0</v>
      </c>
      <c r="AR124" s="17" t="s">
        <v>147</v>
      </c>
      <c r="AT124" s="17" t="s">
        <v>185</v>
      </c>
      <c r="AU124" s="17" t="s">
        <v>81</v>
      </c>
      <c r="AY124" s="17" t="s">
        <v>136</v>
      </c>
      <c r="BE124" s="145">
        <f t="shared" si="4"/>
        <v>250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7" t="s">
        <v>16</v>
      </c>
      <c r="BK124" s="145">
        <f t="shared" si="9"/>
        <v>250</v>
      </c>
      <c r="BL124" s="17" t="s">
        <v>87</v>
      </c>
      <c r="BM124" s="17" t="s">
        <v>528</v>
      </c>
    </row>
    <row r="125" spans="2:65" s="1" customFormat="1" ht="22.5" customHeight="1" x14ac:dyDescent="0.3">
      <c r="B125" s="136"/>
      <c r="C125" s="146" t="s">
        <v>94</v>
      </c>
      <c r="D125" s="146" t="s">
        <v>185</v>
      </c>
      <c r="E125" s="147" t="s">
        <v>223</v>
      </c>
      <c r="F125" s="305" t="s">
        <v>224</v>
      </c>
      <c r="G125" s="305"/>
      <c r="H125" s="305"/>
      <c r="I125" s="305"/>
      <c r="J125" s="148" t="s">
        <v>186</v>
      </c>
      <c r="K125" s="149"/>
      <c r="L125" s="306">
        <v>250</v>
      </c>
      <c r="M125" s="306"/>
      <c r="N125" s="306">
        <f t="shared" si="0"/>
        <v>0</v>
      </c>
      <c r="O125" s="277"/>
      <c r="P125" s="277"/>
      <c r="Q125" s="277"/>
      <c r="R125" s="141"/>
      <c r="T125" s="142" t="s">
        <v>5</v>
      </c>
      <c r="U125" s="40" t="s">
        <v>38</v>
      </c>
      <c r="V125" s="143">
        <v>0</v>
      </c>
      <c r="W125" s="143">
        <f t="shared" si="1"/>
        <v>0</v>
      </c>
      <c r="X125" s="143">
        <v>8.0000000000000007E-5</v>
      </c>
      <c r="Y125" s="143">
        <f t="shared" si="2"/>
        <v>0</v>
      </c>
      <c r="Z125" s="143">
        <v>0</v>
      </c>
      <c r="AA125" s="144">
        <f t="shared" si="3"/>
        <v>0</v>
      </c>
      <c r="AR125" s="17" t="s">
        <v>147</v>
      </c>
      <c r="AT125" s="17" t="s">
        <v>185</v>
      </c>
      <c r="AU125" s="17" t="s">
        <v>81</v>
      </c>
      <c r="AY125" s="17" t="s">
        <v>136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7" t="s">
        <v>16</v>
      </c>
      <c r="BK125" s="145">
        <f t="shared" si="9"/>
        <v>0</v>
      </c>
      <c r="BL125" s="17" t="s">
        <v>87</v>
      </c>
      <c r="BM125" s="17" t="s">
        <v>529</v>
      </c>
    </row>
    <row r="126" spans="2:65" s="1" customFormat="1" ht="22.5" customHeight="1" x14ac:dyDescent="0.3">
      <c r="B126" s="136"/>
      <c r="C126" s="146" t="s">
        <v>147</v>
      </c>
      <c r="D126" s="146" t="s">
        <v>185</v>
      </c>
      <c r="E126" s="147" t="s">
        <v>530</v>
      </c>
      <c r="F126" s="305" t="s">
        <v>531</v>
      </c>
      <c r="G126" s="305"/>
      <c r="H126" s="305"/>
      <c r="I126" s="305"/>
      <c r="J126" s="148" t="s">
        <v>194</v>
      </c>
      <c r="K126" s="149">
        <v>4</v>
      </c>
      <c r="L126" s="306">
        <v>210</v>
      </c>
      <c r="M126" s="306"/>
      <c r="N126" s="306">
        <f t="shared" si="0"/>
        <v>840</v>
      </c>
      <c r="O126" s="277"/>
      <c r="P126" s="277"/>
      <c r="Q126" s="277"/>
      <c r="R126" s="141"/>
      <c r="T126" s="142" t="s">
        <v>5</v>
      </c>
      <c r="U126" s="40" t="s">
        <v>38</v>
      </c>
      <c r="V126" s="143">
        <v>0</v>
      </c>
      <c r="W126" s="143">
        <f t="shared" si="1"/>
        <v>0</v>
      </c>
      <c r="X126" s="143">
        <v>4.0000000000000002E-4</v>
      </c>
      <c r="Y126" s="143">
        <f t="shared" si="2"/>
        <v>1.6000000000000001E-3</v>
      </c>
      <c r="Z126" s="143">
        <v>0</v>
      </c>
      <c r="AA126" s="144">
        <f t="shared" si="3"/>
        <v>0</v>
      </c>
      <c r="AR126" s="17" t="s">
        <v>147</v>
      </c>
      <c r="AT126" s="17" t="s">
        <v>185</v>
      </c>
      <c r="AU126" s="17" t="s">
        <v>81</v>
      </c>
      <c r="AY126" s="17" t="s">
        <v>136</v>
      </c>
      <c r="BE126" s="145">
        <f t="shared" si="4"/>
        <v>840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7" t="s">
        <v>16</v>
      </c>
      <c r="BK126" s="145">
        <f t="shared" si="9"/>
        <v>840</v>
      </c>
      <c r="BL126" s="17" t="s">
        <v>87</v>
      </c>
      <c r="BM126" s="17" t="s">
        <v>532</v>
      </c>
    </row>
    <row r="127" spans="2:65" s="1" customFormat="1" ht="31.5" customHeight="1" x14ac:dyDescent="0.3">
      <c r="B127" s="136"/>
      <c r="C127" s="137" t="s">
        <v>154</v>
      </c>
      <c r="D127" s="137" t="s">
        <v>137</v>
      </c>
      <c r="E127" s="138" t="s">
        <v>533</v>
      </c>
      <c r="F127" s="276" t="s">
        <v>534</v>
      </c>
      <c r="G127" s="276"/>
      <c r="H127" s="276"/>
      <c r="I127" s="276"/>
      <c r="J127" s="139" t="s">
        <v>194</v>
      </c>
      <c r="K127" s="140"/>
      <c r="L127" s="277"/>
      <c r="M127" s="277"/>
      <c r="N127" s="277">
        <f t="shared" si="0"/>
        <v>0</v>
      </c>
      <c r="O127" s="277"/>
      <c r="P127" s="277"/>
      <c r="Q127" s="277"/>
      <c r="R127" s="141"/>
      <c r="T127" s="142" t="s">
        <v>5</v>
      </c>
      <c r="U127" s="40" t="s">
        <v>38</v>
      </c>
      <c r="V127" s="143">
        <v>0.41</v>
      </c>
      <c r="W127" s="143">
        <f t="shared" si="1"/>
        <v>0</v>
      </c>
      <c r="X127" s="143">
        <v>1.0499999999999999E-3</v>
      </c>
      <c r="Y127" s="143">
        <f t="shared" si="2"/>
        <v>0</v>
      </c>
      <c r="Z127" s="143">
        <v>0</v>
      </c>
      <c r="AA127" s="144">
        <f t="shared" si="3"/>
        <v>0</v>
      </c>
      <c r="AR127" s="17" t="s">
        <v>87</v>
      </c>
      <c r="AT127" s="17" t="s">
        <v>137</v>
      </c>
      <c r="AU127" s="17" t="s">
        <v>81</v>
      </c>
      <c r="AY127" s="17" t="s">
        <v>136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7" t="s">
        <v>16</v>
      </c>
      <c r="BK127" s="145">
        <f t="shared" si="9"/>
        <v>0</v>
      </c>
      <c r="BL127" s="17" t="s">
        <v>87</v>
      </c>
      <c r="BM127" s="17" t="s">
        <v>535</v>
      </c>
    </row>
    <row r="128" spans="2:65" s="1" customFormat="1" ht="22.5" customHeight="1" x14ac:dyDescent="0.3">
      <c r="B128" s="136"/>
      <c r="C128" s="146" t="s">
        <v>24</v>
      </c>
      <c r="D128" s="146" t="s">
        <v>185</v>
      </c>
      <c r="E128" s="147" t="s">
        <v>536</v>
      </c>
      <c r="F128" s="305" t="s">
        <v>537</v>
      </c>
      <c r="G128" s="305"/>
      <c r="H128" s="305"/>
      <c r="I128" s="305"/>
      <c r="J128" s="148" t="s">
        <v>194</v>
      </c>
      <c r="K128" s="149"/>
      <c r="L128" s="306"/>
      <c r="M128" s="306"/>
      <c r="N128" s="306">
        <f t="shared" si="0"/>
        <v>0</v>
      </c>
      <c r="O128" s="277"/>
      <c r="P128" s="277"/>
      <c r="Q128" s="277"/>
      <c r="R128" s="141"/>
      <c r="T128" s="142" t="s">
        <v>5</v>
      </c>
      <c r="U128" s="40" t="s">
        <v>38</v>
      </c>
      <c r="V128" s="143">
        <v>0</v>
      </c>
      <c r="W128" s="143">
        <f t="shared" si="1"/>
        <v>0</v>
      </c>
      <c r="X128" s="143">
        <v>6.0000000000000001E-3</v>
      </c>
      <c r="Y128" s="143">
        <f t="shared" si="2"/>
        <v>0</v>
      </c>
      <c r="Z128" s="143">
        <v>0</v>
      </c>
      <c r="AA128" s="144">
        <f t="shared" si="3"/>
        <v>0</v>
      </c>
      <c r="AR128" s="17" t="s">
        <v>147</v>
      </c>
      <c r="AT128" s="17" t="s">
        <v>185</v>
      </c>
      <c r="AU128" s="17" t="s">
        <v>81</v>
      </c>
      <c r="AY128" s="17" t="s">
        <v>136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7" t="s">
        <v>16</v>
      </c>
      <c r="BK128" s="145">
        <f t="shared" si="9"/>
        <v>0</v>
      </c>
      <c r="BL128" s="17" t="s">
        <v>87</v>
      </c>
      <c r="BM128" s="17" t="s">
        <v>538</v>
      </c>
    </row>
    <row r="129" spans="2:65" s="1" customFormat="1" ht="31.5" customHeight="1" x14ac:dyDescent="0.3">
      <c r="B129" s="136"/>
      <c r="C129" s="137" t="s">
        <v>161</v>
      </c>
      <c r="D129" s="137" t="s">
        <v>137</v>
      </c>
      <c r="E129" s="138" t="s">
        <v>539</v>
      </c>
      <c r="F129" s="276" t="s">
        <v>540</v>
      </c>
      <c r="G129" s="276"/>
      <c r="H129" s="276"/>
      <c r="I129" s="276"/>
      <c r="J129" s="139" t="s">
        <v>194</v>
      </c>
      <c r="K129" s="140">
        <v>1</v>
      </c>
      <c r="L129" s="277">
        <v>480</v>
      </c>
      <c r="M129" s="277"/>
      <c r="N129" s="277">
        <f t="shared" si="0"/>
        <v>480</v>
      </c>
      <c r="O129" s="277"/>
      <c r="P129" s="277"/>
      <c r="Q129" s="277"/>
      <c r="R129" s="141"/>
      <c r="T129" s="142" t="s">
        <v>5</v>
      </c>
      <c r="U129" s="40" t="s">
        <v>38</v>
      </c>
      <c r="V129" s="143">
        <v>0.41599999999999998</v>
      </c>
      <c r="W129" s="143">
        <f t="shared" si="1"/>
        <v>0.41599999999999998</v>
      </c>
      <c r="X129" s="143">
        <v>0.10940999999999999</v>
      </c>
      <c r="Y129" s="143">
        <f t="shared" si="2"/>
        <v>0.10940999999999999</v>
      </c>
      <c r="Z129" s="143">
        <v>0</v>
      </c>
      <c r="AA129" s="144">
        <f t="shared" si="3"/>
        <v>0</v>
      </c>
      <c r="AR129" s="17" t="s">
        <v>87</v>
      </c>
      <c r="AT129" s="17" t="s">
        <v>137</v>
      </c>
      <c r="AU129" s="17" t="s">
        <v>81</v>
      </c>
      <c r="AY129" s="17" t="s">
        <v>136</v>
      </c>
      <c r="BE129" s="145">
        <f t="shared" si="4"/>
        <v>480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7" t="s">
        <v>16</v>
      </c>
      <c r="BK129" s="145">
        <f t="shared" si="9"/>
        <v>480</v>
      </c>
      <c r="BL129" s="17" t="s">
        <v>87</v>
      </c>
      <c r="BM129" s="17" t="s">
        <v>541</v>
      </c>
    </row>
    <row r="130" spans="2:65" s="1" customFormat="1" ht="22.5" customHeight="1" x14ac:dyDescent="0.3">
      <c r="B130" s="136"/>
      <c r="C130" s="146" t="s">
        <v>153</v>
      </c>
      <c r="D130" s="146" t="s">
        <v>185</v>
      </c>
      <c r="E130" s="147" t="s">
        <v>542</v>
      </c>
      <c r="F130" s="305" t="s">
        <v>543</v>
      </c>
      <c r="G130" s="305"/>
      <c r="H130" s="305"/>
      <c r="I130" s="305"/>
      <c r="J130" s="148" t="s">
        <v>194</v>
      </c>
      <c r="K130" s="149">
        <v>1</v>
      </c>
      <c r="L130" s="306">
        <v>800</v>
      </c>
      <c r="M130" s="306"/>
      <c r="N130" s="306">
        <f t="shared" si="0"/>
        <v>800</v>
      </c>
      <c r="O130" s="277"/>
      <c r="P130" s="277"/>
      <c r="Q130" s="277"/>
      <c r="R130" s="141"/>
      <c r="T130" s="142" t="s">
        <v>5</v>
      </c>
      <c r="U130" s="40" t="s">
        <v>38</v>
      </c>
      <c r="V130" s="143">
        <v>0</v>
      </c>
      <c r="W130" s="143">
        <f t="shared" si="1"/>
        <v>0</v>
      </c>
      <c r="X130" s="143">
        <v>6.4999999999999997E-3</v>
      </c>
      <c r="Y130" s="143">
        <f t="shared" si="2"/>
        <v>6.4999999999999997E-3</v>
      </c>
      <c r="Z130" s="143">
        <v>0</v>
      </c>
      <c r="AA130" s="144">
        <f t="shared" si="3"/>
        <v>0</v>
      </c>
      <c r="AR130" s="17" t="s">
        <v>147</v>
      </c>
      <c r="AT130" s="17" t="s">
        <v>185</v>
      </c>
      <c r="AU130" s="17" t="s">
        <v>81</v>
      </c>
      <c r="AY130" s="17" t="s">
        <v>136</v>
      </c>
      <c r="BE130" s="145">
        <f t="shared" si="4"/>
        <v>800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7" t="s">
        <v>16</v>
      </c>
      <c r="BK130" s="145">
        <f t="shared" si="9"/>
        <v>800</v>
      </c>
      <c r="BL130" s="17" t="s">
        <v>87</v>
      </c>
      <c r="BM130" s="17" t="s">
        <v>544</v>
      </c>
    </row>
    <row r="131" spans="2:65" s="1" customFormat="1" ht="31.5" customHeight="1" x14ac:dyDescent="0.3">
      <c r="B131" s="136"/>
      <c r="C131" s="137" t="s">
        <v>168</v>
      </c>
      <c r="D131" s="137" t="s">
        <v>137</v>
      </c>
      <c r="E131" s="138" t="s">
        <v>545</v>
      </c>
      <c r="F131" s="276" t="s">
        <v>546</v>
      </c>
      <c r="G131" s="276"/>
      <c r="H131" s="276"/>
      <c r="I131" s="276"/>
      <c r="J131" s="139" t="s">
        <v>194</v>
      </c>
      <c r="K131" s="140"/>
      <c r="L131" s="277"/>
      <c r="M131" s="277"/>
      <c r="N131" s="277">
        <f t="shared" si="0"/>
        <v>0</v>
      </c>
      <c r="O131" s="277"/>
      <c r="P131" s="277"/>
      <c r="Q131" s="277"/>
      <c r="R131" s="141"/>
      <c r="T131" s="142" t="s">
        <v>5</v>
      </c>
      <c r="U131" s="40" t="s">
        <v>38</v>
      </c>
      <c r="V131" s="143">
        <v>0.3</v>
      </c>
      <c r="W131" s="143">
        <f t="shared" si="1"/>
        <v>0</v>
      </c>
      <c r="X131" s="143">
        <v>0</v>
      </c>
      <c r="Y131" s="143">
        <f t="shared" si="2"/>
        <v>0</v>
      </c>
      <c r="Z131" s="143">
        <v>0</v>
      </c>
      <c r="AA131" s="144">
        <f t="shared" si="3"/>
        <v>0</v>
      </c>
      <c r="AR131" s="17" t="s">
        <v>87</v>
      </c>
      <c r="AT131" s="17" t="s">
        <v>137</v>
      </c>
      <c r="AU131" s="17" t="s">
        <v>81</v>
      </c>
      <c r="AY131" s="17" t="s">
        <v>136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7" t="s">
        <v>16</v>
      </c>
      <c r="BK131" s="145">
        <f t="shared" si="9"/>
        <v>0</v>
      </c>
      <c r="BL131" s="17" t="s">
        <v>87</v>
      </c>
      <c r="BM131" s="17" t="s">
        <v>547</v>
      </c>
    </row>
    <row r="132" spans="2:65" s="1" customFormat="1" ht="22.5" customHeight="1" x14ac:dyDescent="0.3">
      <c r="B132" s="136"/>
      <c r="C132" s="146" t="s">
        <v>157</v>
      </c>
      <c r="D132" s="146" t="s">
        <v>185</v>
      </c>
      <c r="E132" s="147" t="s">
        <v>548</v>
      </c>
      <c r="F132" s="305" t="s">
        <v>549</v>
      </c>
      <c r="G132" s="305"/>
      <c r="H132" s="305"/>
      <c r="I132" s="305"/>
      <c r="J132" s="148" t="s">
        <v>194</v>
      </c>
      <c r="K132" s="149"/>
      <c r="L132" s="306"/>
      <c r="M132" s="306"/>
      <c r="N132" s="306">
        <f t="shared" si="0"/>
        <v>0</v>
      </c>
      <c r="O132" s="277"/>
      <c r="P132" s="277"/>
      <c r="Q132" s="277"/>
      <c r="R132" s="141"/>
      <c r="T132" s="142" t="s">
        <v>5</v>
      </c>
      <c r="U132" s="40" t="s">
        <v>38</v>
      </c>
      <c r="V132" s="143">
        <v>0</v>
      </c>
      <c r="W132" s="143">
        <f t="shared" si="1"/>
        <v>0</v>
      </c>
      <c r="X132" s="143">
        <v>5.0000000000000001E-3</v>
      </c>
      <c r="Y132" s="143">
        <f t="shared" si="2"/>
        <v>0</v>
      </c>
      <c r="Z132" s="143">
        <v>0</v>
      </c>
      <c r="AA132" s="144">
        <f t="shared" si="3"/>
        <v>0</v>
      </c>
      <c r="AR132" s="17" t="s">
        <v>147</v>
      </c>
      <c r="AT132" s="17" t="s">
        <v>185</v>
      </c>
      <c r="AU132" s="17" t="s">
        <v>81</v>
      </c>
      <c r="AY132" s="17" t="s">
        <v>136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7" t="s">
        <v>16</v>
      </c>
      <c r="BK132" s="145">
        <f t="shared" si="9"/>
        <v>0</v>
      </c>
      <c r="BL132" s="17" t="s">
        <v>87</v>
      </c>
      <c r="BM132" s="17" t="s">
        <v>550</v>
      </c>
    </row>
    <row r="133" spans="2:65" s="1" customFormat="1" ht="44.25" customHeight="1" x14ac:dyDescent="0.3">
      <c r="B133" s="136"/>
      <c r="C133" s="137" t="s">
        <v>11</v>
      </c>
      <c r="D133" s="137" t="s">
        <v>137</v>
      </c>
      <c r="E133" s="138" t="s">
        <v>551</v>
      </c>
      <c r="F133" s="276" t="s">
        <v>552</v>
      </c>
      <c r="G133" s="276"/>
      <c r="H133" s="276"/>
      <c r="I133" s="276"/>
      <c r="J133" s="139" t="s">
        <v>432</v>
      </c>
      <c r="K133" s="140"/>
      <c r="L133" s="277"/>
      <c r="M133" s="277"/>
      <c r="N133" s="277">
        <f t="shared" si="0"/>
        <v>0</v>
      </c>
      <c r="O133" s="277"/>
      <c r="P133" s="277"/>
      <c r="Q133" s="277"/>
      <c r="R133" s="141"/>
      <c r="T133" s="142" t="s">
        <v>5</v>
      </c>
      <c r="U133" s="40" t="s">
        <v>38</v>
      </c>
      <c r="V133" s="143">
        <v>0.11799999999999999</v>
      </c>
      <c r="W133" s="143">
        <f t="shared" si="1"/>
        <v>0</v>
      </c>
      <c r="X133" s="143">
        <v>8.4999999999999995E-4</v>
      </c>
      <c r="Y133" s="143">
        <f t="shared" si="2"/>
        <v>0</v>
      </c>
      <c r="Z133" s="143">
        <v>0</v>
      </c>
      <c r="AA133" s="144">
        <f t="shared" si="3"/>
        <v>0</v>
      </c>
      <c r="AR133" s="17" t="s">
        <v>87</v>
      </c>
      <c r="AT133" s="17" t="s">
        <v>137</v>
      </c>
      <c r="AU133" s="17" t="s">
        <v>81</v>
      </c>
      <c r="AY133" s="17" t="s">
        <v>136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7" t="s">
        <v>16</v>
      </c>
      <c r="BK133" s="145">
        <f t="shared" si="9"/>
        <v>0</v>
      </c>
      <c r="BL133" s="17" t="s">
        <v>87</v>
      </c>
      <c r="BM133" s="17" t="s">
        <v>553</v>
      </c>
    </row>
    <row r="134" spans="2:65" s="1" customFormat="1" ht="44.25" customHeight="1" x14ac:dyDescent="0.3">
      <c r="B134" s="136"/>
      <c r="C134" s="137" t="s">
        <v>160</v>
      </c>
      <c r="D134" s="137" t="s">
        <v>137</v>
      </c>
      <c r="E134" s="138" t="s">
        <v>554</v>
      </c>
      <c r="F134" s="276" t="s">
        <v>555</v>
      </c>
      <c r="G134" s="276"/>
      <c r="H134" s="276"/>
      <c r="I134" s="276"/>
      <c r="J134" s="139" t="s">
        <v>432</v>
      </c>
      <c r="K134" s="140">
        <v>14.91</v>
      </c>
      <c r="L134" s="277">
        <v>610</v>
      </c>
      <c r="M134" s="277"/>
      <c r="N134" s="277">
        <f t="shared" si="0"/>
        <v>9095.1</v>
      </c>
      <c r="O134" s="277"/>
      <c r="P134" s="277"/>
      <c r="Q134" s="277"/>
      <c r="R134" s="141"/>
      <c r="T134" s="142" t="s">
        <v>5</v>
      </c>
      <c r="U134" s="40" t="s">
        <v>38</v>
      </c>
      <c r="V134" s="143">
        <v>0.11799999999999999</v>
      </c>
      <c r="W134" s="143">
        <f t="shared" si="1"/>
        <v>1.7593799999999999</v>
      </c>
      <c r="X134" s="143">
        <v>8.4999999999999995E-4</v>
      </c>
      <c r="Y134" s="143">
        <f t="shared" si="2"/>
        <v>1.2673499999999999E-2</v>
      </c>
      <c r="Z134" s="143">
        <v>0</v>
      </c>
      <c r="AA134" s="144">
        <f t="shared" si="3"/>
        <v>0</v>
      </c>
      <c r="AR134" s="17" t="s">
        <v>87</v>
      </c>
      <c r="AT134" s="17" t="s">
        <v>137</v>
      </c>
      <c r="AU134" s="17" t="s">
        <v>81</v>
      </c>
      <c r="AY134" s="17" t="s">
        <v>136</v>
      </c>
      <c r="BE134" s="145">
        <f t="shared" si="4"/>
        <v>9095.1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7" t="s">
        <v>16</v>
      </c>
      <c r="BK134" s="145">
        <f t="shared" si="9"/>
        <v>9095.1</v>
      </c>
      <c r="BL134" s="17" t="s">
        <v>87</v>
      </c>
      <c r="BM134" s="17" t="s">
        <v>556</v>
      </c>
    </row>
    <row r="135" spans="2:65" s="1" customFormat="1" ht="31.5" customHeight="1" x14ac:dyDescent="0.3">
      <c r="B135" s="136"/>
      <c r="C135" s="137" t="s">
        <v>175</v>
      </c>
      <c r="D135" s="137" t="s">
        <v>137</v>
      </c>
      <c r="E135" s="138" t="s">
        <v>557</v>
      </c>
      <c r="F135" s="276" t="s">
        <v>558</v>
      </c>
      <c r="G135" s="276"/>
      <c r="H135" s="276"/>
      <c r="I135" s="276"/>
      <c r="J135" s="139" t="s">
        <v>432</v>
      </c>
      <c r="K135" s="140"/>
      <c r="L135" s="277"/>
      <c r="M135" s="277"/>
      <c r="N135" s="277">
        <f t="shared" si="0"/>
        <v>0</v>
      </c>
      <c r="O135" s="277"/>
      <c r="P135" s="277"/>
      <c r="Q135" s="277"/>
      <c r="R135" s="141"/>
      <c r="T135" s="142" t="s">
        <v>5</v>
      </c>
      <c r="U135" s="40" t="s">
        <v>38</v>
      </c>
      <c r="V135" s="143">
        <v>0.11799999999999999</v>
      </c>
      <c r="W135" s="143">
        <f t="shared" si="1"/>
        <v>0</v>
      </c>
      <c r="X135" s="143">
        <v>1.4499999999999999E-3</v>
      </c>
      <c r="Y135" s="143">
        <f t="shared" si="2"/>
        <v>0</v>
      </c>
      <c r="Z135" s="143">
        <v>0</v>
      </c>
      <c r="AA135" s="144">
        <f t="shared" si="3"/>
        <v>0</v>
      </c>
      <c r="AR135" s="17" t="s">
        <v>87</v>
      </c>
      <c r="AT135" s="17" t="s">
        <v>137</v>
      </c>
      <c r="AU135" s="17" t="s">
        <v>81</v>
      </c>
      <c r="AY135" s="17" t="s">
        <v>136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7" t="s">
        <v>16</v>
      </c>
      <c r="BK135" s="145">
        <f t="shared" si="9"/>
        <v>0</v>
      </c>
      <c r="BL135" s="17" t="s">
        <v>87</v>
      </c>
      <c r="BM135" s="17" t="s">
        <v>559</v>
      </c>
    </row>
    <row r="136" spans="2:65" s="1" customFormat="1" ht="22.5" customHeight="1" x14ac:dyDescent="0.3">
      <c r="B136" s="31"/>
      <c r="C136" s="32"/>
      <c r="D136" s="32"/>
      <c r="E136" s="32"/>
      <c r="F136" s="278" t="s">
        <v>560</v>
      </c>
      <c r="G136" s="279"/>
      <c r="H136" s="279"/>
      <c r="I136" s="279"/>
      <c r="J136" s="32"/>
      <c r="K136" s="32"/>
      <c r="L136" s="32"/>
      <c r="M136" s="32"/>
      <c r="N136" s="32"/>
      <c r="O136" s="32"/>
      <c r="P136" s="32"/>
      <c r="Q136" s="32"/>
      <c r="R136" s="33"/>
      <c r="T136" s="150"/>
      <c r="U136" s="32"/>
      <c r="V136" s="32"/>
      <c r="W136" s="32"/>
      <c r="X136" s="32"/>
      <c r="Y136" s="32"/>
      <c r="Z136" s="32"/>
      <c r="AA136" s="69"/>
      <c r="AT136" s="17" t="s">
        <v>180</v>
      </c>
      <c r="AU136" s="17" t="s">
        <v>81</v>
      </c>
    </row>
    <row r="137" spans="2:65" s="1" customFormat="1" ht="31.5" customHeight="1" x14ac:dyDescent="0.3">
      <c r="B137" s="136"/>
      <c r="C137" s="137" t="s">
        <v>164</v>
      </c>
      <c r="D137" s="137" t="s">
        <v>137</v>
      </c>
      <c r="E137" s="138" t="s">
        <v>561</v>
      </c>
      <c r="F137" s="276" t="s">
        <v>562</v>
      </c>
      <c r="G137" s="276"/>
      <c r="H137" s="276"/>
      <c r="I137" s="276"/>
      <c r="J137" s="139" t="s">
        <v>194</v>
      </c>
      <c r="K137" s="140"/>
      <c r="L137" s="277"/>
      <c r="M137" s="277"/>
      <c r="N137" s="277">
        <f>ROUND(L137*K137,2)</f>
        <v>0</v>
      </c>
      <c r="O137" s="277"/>
      <c r="P137" s="277"/>
      <c r="Q137" s="277"/>
      <c r="R137" s="141"/>
      <c r="T137" s="142" t="s">
        <v>5</v>
      </c>
      <c r="U137" s="40" t="s">
        <v>38</v>
      </c>
      <c r="V137" s="143">
        <v>0.08</v>
      </c>
      <c r="W137" s="143">
        <f>V137*K137</f>
        <v>0</v>
      </c>
      <c r="X137" s="143">
        <v>5.4000000000000001E-4</v>
      </c>
      <c r="Y137" s="143">
        <f>X137*K137</f>
        <v>0</v>
      </c>
      <c r="Z137" s="143">
        <v>0</v>
      </c>
      <c r="AA137" s="144">
        <f>Z137*K137</f>
        <v>0</v>
      </c>
      <c r="AR137" s="17" t="s">
        <v>87</v>
      </c>
      <c r="AT137" s="17" t="s">
        <v>137</v>
      </c>
      <c r="AU137" s="17" t="s">
        <v>81</v>
      </c>
      <c r="AY137" s="17" t="s">
        <v>136</v>
      </c>
      <c r="BE137" s="145">
        <f>IF(U137="základní",N137,0)</f>
        <v>0</v>
      </c>
      <c r="BF137" s="145">
        <f>IF(U137="snížená",N137,0)</f>
        <v>0</v>
      </c>
      <c r="BG137" s="145">
        <f>IF(U137="zákl. přenesená",N137,0)</f>
        <v>0</v>
      </c>
      <c r="BH137" s="145">
        <f>IF(U137="sníž. přenesená",N137,0)</f>
        <v>0</v>
      </c>
      <c r="BI137" s="145">
        <f>IF(U137="nulová",N137,0)</f>
        <v>0</v>
      </c>
      <c r="BJ137" s="17" t="s">
        <v>16</v>
      </c>
      <c r="BK137" s="145">
        <f>ROUND(L137*K137,2)</f>
        <v>0</v>
      </c>
      <c r="BL137" s="17" t="s">
        <v>87</v>
      </c>
      <c r="BM137" s="17" t="s">
        <v>563</v>
      </c>
    </row>
    <row r="138" spans="2:65" s="1" customFormat="1" ht="22.5" customHeight="1" x14ac:dyDescent="0.3">
      <c r="B138" s="31"/>
      <c r="C138" s="32"/>
      <c r="D138" s="32"/>
      <c r="E138" s="32"/>
      <c r="F138" s="278" t="s">
        <v>564</v>
      </c>
      <c r="G138" s="279"/>
      <c r="H138" s="279"/>
      <c r="I138" s="279"/>
      <c r="J138" s="32"/>
      <c r="K138" s="32"/>
      <c r="L138" s="32"/>
      <c r="M138" s="32"/>
      <c r="N138" s="32"/>
      <c r="O138" s="32"/>
      <c r="P138" s="32"/>
      <c r="Q138" s="32"/>
      <c r="R138" s="33"/>
      <c r="T138" s="150"/>
      <c r="U138" s="32"/>
      <c r="V138" s="32"/>
      <c r="W138" s="32"/>
      <c r="X138" s="32"/>
      <c r="Y138" s="32"/>
      <c r="Z138" s="32"/>
      <c r="AA138" s="69"/>
      <c r="AT138" s="17" t="s">
        <v>180</v>
      </c>
      <c r="AU138" s="17" t="s">
        <v>81</v>
      </c>
    </row>
    <row r="139" spans="2:65" s="1" customFormat="1" ht="31.5" customHeight="1" x14ac:dyDescent="0.3">
      <c r="B139" s="136"/>
      <c r="C139" s="137" t="s">
        <v>199</v>
      </c>
      <c r="D139" s="137" t="s">
        <v>137</v>
      </c>
      <c r="E139" s="138" t="s">
        <v>565</v>
      </c>
      <c r="F139" s="276" t="s">
        <v>566</v>
      </c>
      <c r="G139" s="276"/>
      <c r="H139" s="276"/>
      <c r="I139" s="276"/>
      <c r="J139" s="139" t="s">
        <v>194</v>
      </c>
      <c r="K139" s="140"/>
      <c r="L139" s="277"/>
      <c r="M139" s="277"/>
      <c r="N139" s="277">
        <f>ROUND(L139*K139,2)</f>
        <v>0</v>
      </c>
      <c r="O139" s="277"/>
      <c r="P139" s="277"/>
      <c r="Q139" s="277"/>
      <c r="R139" s="141"/>
      <c r="T139" s="142" t="s">
        <v>5</v>
      </c>
      <c r="U139" s="40" t="s">
        <v>38</v>
      </c>
      <c r="V139" s="143">
        <v>0.4</v>
      </c>
      <c r="W139" s="143">
        <f>V139*K139</f>
        <v>0</v>
      </c>
      <c r="X139" s="143">
        <v>2.1900000000000001E-3</v>
      </c>
      <c r="Y139" s="143">
        <f>X139*K139</f>
        <v>0</v>
      </c>
      <c r="Z139" s="143">
        <v>0</v>
      </c>
      <c r="AA139" s="144">
        <f>Z139*K139</f>
        <v>0</v>
      </c>
      <c r="AR139" s="17" t="s">
        <v>87</v>
      </c>
      <c r="AT139" s="17" t="s">
        <v>137</v>
      </c>
      <c r="AU139" s="17" t="s">
        <v>81</v>
      </c>
      <c r="AY139" s="17" t="s">
        <v>136</v>
      </c>
      <c r="BE139" s="145">
        <f>IF(U139="základní",N139,0)</f>
        <v>0</v>
      </c>
      <c r="BF139" s="145">
        <f>IF(U139="snížená",N139,0)</f>
        <v>0</v>
      </c>
      <c r="BG139" s="145">
        <f>IF(U139="zákl. přenesená",N139,0)</f>
        <v>0</v>
      </c>
      <c r="BH139" s="145">
        <f>IF(U139="sníž. přenesená",N139,0)</f>
        <v>0</v>
      </c>
      <c r="BI139" s="145">
        <f>IF(U139="nulová",N139,0)</f>
        <v>0</v>
      </c>
      <c r="BJ139" s="17" t="s">
        <v>16</v>
      </c>
      <c r="BK139" s="145">
        <f>ROUND(L139*K139,2)</f>
        <v>0</v>
      </c>
      <c r="BL139" s="17" t="s">
        <v>87</v>
      </c>
      <c r="BM139" s="17" t="s">
        <v>567</v>
      </c>
    </row>
    <row r="140" spans="2:65" s="1" customFormat="1" ht="22.5" customHeight="1" x14ac:dyDescent="0.3">
      <c r="B140" s="31"/>
      <c r="C140" s="32"/>
      <c r="D140" s="32"/>
      <c r="E140" s="32"/>
      <c r="F140" s="278" t="s">
        <v>568</v>
      </c>
      <c r="G140" s="279"/>
      <c r="H140" s="279"/>
      <c r="I140" s="279"/>
      <c r="J140" s="32"/>
      <c r="K140" s="32"/>
      <c r="L140" s="32"/>
      <c r="M140" s="32"/>
      <c r="N140" s="32"/>
      <c r="O140" s="32"/>
      <c r="P140" s="32"/>
      <c r="Q140" s="32"/>
      <c r="R140" s="33"/>
      <c r="T140" s="150"/>
      <c r="U140" s="32"/>
      <c r="V140" s="32"/>
      <c r="W140" s="32"/>
      <c r="X140" s="32"/>
      <c r="Y140" s="32"/>
      <c r="Z140" s="32"/>
      <c r="AA140" s="69"/>
      <c r="AT140" s="17" t="s">
        <v>180</v>
      </c>
      <c r="AU140" s="17" t="s">
        <v>81</v>
      </c>
    </row>
    <row r="141" spans="2:65" s="1" customFormat="1" ht="31.5" customHeight="1" x14ac:dyDescent="0.3">
      <c r="B141" s="136"/>
      <c r="C141" s="137" t="s">
        <v>167</v>
      </c>
      <c r="D141" s="137" t="s">
        <v>137</v>
      </c>
      <c r="E141" s="138" t="s">
        <v>569</v>
      </c>
      <c r="F141" s="276" t="s">
        <v>570</v>
      </c>
      <c r="G141" s="276"/>
      <c r="H141" s="276"/>
      <c r="I141" s="276"/>
      <c r="J141" s="139" t="s">
        <v>186</v>
      </c>
      <c r="K141" s="140"/>
      <c r="L141" s="277"/>
      <c r="M141" s="277"/>
      <c r="N141" s="277">
        <f t="shared" ref="N141:N146" si="10">ROUND(L141*K141,2)</f>
        <v>0</v>
      </c>
      <c r="O141" s="277"/>
      <c r="P141" s="277"/>
      <c r="Q141" s="277"/>
      <c r="R141" s="141"/>
      <c r="T141" s="142" t="s">
        <v>5</v>
      </c>
      <c r="U141" s="40" t="s">
        <v>38</v>
      </c>
      <c r="V141" s="143">
        <v>0.1</v>
      </c>
      <c r="W141" s="143">
        <f t="shared" ref="W141:W146" si="11">V141*K141</f>
        <v>0</v>
      </c>
      <c r="X141" s="143">
        <v>1.3999999999999999E-4</v>
      </c>
      <c r="Y141" s="143">
        <f t="shared" ref="Y141:Y146" si="12">X141*K141</f>
        <v>0</v>
      </c>
      <c r="Z141" s="143">
        <v>0</v>
      </c>
      <c r="AA141" s="144">
        <f t="shared" ref="AA141:AA146" si="13">Z141*K141</f>
        <v>0</v>
      </c>
      <c r="AR141" s="17" t="s">
        <v>87</v>
      </c>
      <c r="AT141" s="17" t="s">
        <v>137</v>
      </c>
      <c r="AU141" s="17" t="s">
        <v>81</v>
      </c>
      <c r="AY141" s="17" t="s">
        <v>136</v>
      </c>
      <c r="BE141" s="145">
        <f t="shared" ref="BE141:BE146" si="14">IF(U141="základní",N141,0)</f>
        <v>0</v>
      </c>
      <c r="BF141" s="145">
        <f t="shared" ref="BF141:BF146" si="15">IF(U141="snížená",N141,0)</f>
        <v>0</v>
      </c>
      <c r="BG141" s="145">
        <f t="shared" ref="BG141:BG146" si="16">IF(U141="zákl. přenesená",N141,0)</f>
        <v>0</v>
      </c>
      <c r="BH141" s="145">
        <f t="shared" ref="BH141:BH146" si="17">IF(U141="sníž. přenesená",N141,0)</f>
        <v>0</v>
      </c>
      <c r="BI141" s="145">
        <f t="shared" ref="BI141:BI146" si="18">IF(U141="nulová",N141,0)</f>
        <v>0</v>
      </c>
      <c r="BJ141" s="17" t="s">
        <v>16</v>
      </c>
      <c r="BK141" s="145">
        <f t="shared" ref="BK141:BK146" si="19">ROUND(L141*K141,2)</f>
        <v>0</v>
      </c>
      <c r="BL141" s="17" t="s">
        <v>87</v>
      </c>
      <c r="BM141" s="17" t="s">
        <v>571</v>
      </c>
    </row>
    <row r="142" spans="2:65" s="1" customFormat="1" ht="22.5" customHeight="1" x14ac:dyDescent="0.3">
      <c r="B142" s="136"/>
      <c r="C142" s="137" t="s">
        <v>10</v>
      </c>
      <c r="D142" s="137" t="s">
        <v>137</v>
      </c>
      <c r="E142" s="138" t="s">
        <v>572</v>
      </c>
      <c r="F142" s="276" t="s">
        <v>573</v>
      </c>
      <c r="G142" s="276"/>
      <c r="H142" s="276"/>
      <c r="I142" s="276"/>
      <c r="J142" s="139" t="s">
        <v>186</v>
      </c>
      <c r="K142" s="140"/>
      <c r="L142" s="277"/>
      <c r="M142" s="277"/>
      <c r="N142" s="277">
        <f t="shared" si="10"/>
        <v>0</v>
      </c>
      <c r="O142" s="277"/>
      <c r="P142" s="277"/>
      <c r="Q142" s="277"/>
      <c r="R142" s="141"/>
      <c r="T142" s="142" t="s">
        <v>5</v>
      </c>
      <c r="U142" s="40" t="s">
        <v>38</v>
      </c>
      <c r="V142" s="143">
        <v>1.6E-2</v>
      </c>
      <c r="W142" s="143">
        <f t="shared" si="11"/>
        <v>0</v>
      </c>
      <c r="X142" s="143">
        <v>0</v>
      </c>
      <c r="Y142" s="143">
        <f t="shared" si="12"/>
        <v>0</v>
      </c>
      <c r="Z142" s="143">
        <v>0</v>
      </c>
      <c r="AA142" s="144">
        <f t="shared" si="13"/>
        <v>0</v>
      </c>
      <c r="AR142" s="17" t="s">
        <v>87</v>
      </c>
      <c r="AT142" s="17" t="s">
        <v>137</v>
      </c>
      <c r="AU142" s="17" t="s">
        <v>81</v>
      </c>
      <c r="AY142" s="17" t="s">
        <v>136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7" t="s">
        <v>16</v>
      </c>
      <c r="BK142" s="145">
        <f t="shared" si="19"/>
        <v>0</v>
      </c>
      <c r="BL142" s="17" t="s">
        <v>87</v>
      </c>
      <c r="BM142" s="17" t="s">
        <v>574</v>
      </c>
    </row>
    <row r="143" spans="2:65" s="1" customFormat="1" ht="22.5" customHeight="1" x14ac:dyDescent="0.3">
      <c r="B143" s="136"/>
      <c r="C143" s="137" t="s">
        <v>171</v>
      </c>
      <c r="D143" s="137" t="s">
        <v>137</v>
      </c>
      <c r="E143" s="138" t="s">
        <v>575</v>
      </c>
      <c r="F143" s="276" t="s">
        <v>576</v>
      </c>
      <c r="G143" s="276"/>
      <c r="H143" s="276"/>
      <c r="I143" s="276"/>
      <c r="J143" s="139" t="s">
        <v>432</v>
      </c>
      <c r="K143" s="140"/>
      <c r="L143" s="277"/>
      <c r="M143" s="277"/>
      <c r="N143" s="277">
        <f t="shared" si="10"/>
        <v>0</v>
      </c>
      <c r="O143" s="277"/>
      <c r="P143" s="277"/>
      <c r="Q143" s="277"/>
      <c r="R143" s="141"/>
      <c r="T143" s="142" t="s">
        <v>5</v>
      </c>
      <c r="U143" s="40" t="s">
        <v>38</v>
      </c>
      <c r="V143" s="143">
        <v>8.3000000000000004E-2</v>
      </c>
      <c r="W143" s="143">
        <f t="shared" si="11"/>
        <v>0</v>
      </c>
      <c r="X143" s="143">
        <v>1.0000000000000001E-5</v>
      </c>
      <c r="Y143" s="143">
        <f t="shared" si="12"/>
        <v>0</v>
      </c>
      <c r="Z143" s="143">
        <v>0</v>
      </c>
      <c r="AA143" s="144">
        <f t="shared" si="13"/>
        <v>0</v>
      </c>
      <c r="AR143" s="17" t="s">
        <v>87</v>
      </c>
      <c r="AT143" s="17" t="s">
        <v>137</v>
      </c>
      <c r="AU143" s="17" t="s">
        <v>81</v>
      </c>
      <c r="AY143" s="17" t="s">
        <v>136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7" t="s">
        <v>16</v>
      </c>
      <c r="BK143" s="145">
        <f t="shared" si="19"/>
        <v>0</v>
      </c>
      <c r="BL143" s="17" t="s">
        <v>87</v>
      </c>
      <c r="BM143" s="17" t="s">
        <v>577</v>
      </c>
    </row>
    <row r="144" spans="2:65" s="1" customFormat="1" ht="31.5" customHeight="1" x14ac:dyDescent="0.3">
      <c r="B144" s="136"/>
      <c r="C144" s="137" t="s">
        <v>202</v>
      </c>
      <c r="D144" s="137" t="s">
        <v>137</v>
      </c>
      <c r="E144" s="138" t="s">
        <v>578</v>
      </c>
      <c r="F144" s="276" t="s">
        <v>579</v>
      </c>
      <c r="G144" s="276"/>
      <c r="H144" s="276"/>
      <c r="I144" s="276"/>
      <c r="J144" s="139" t="s">
        <v>432</v>
      </c>
      <c r="K144" s="140">
        <v>500</v>
      </c>
      <c r="L144" s="277">
        <v>10</v>
      </c>
      <c r="M144" s="277"/>
      <c r="N144" s="277">
        <f t="shared" si="10"/>
        <v>5000</v>
      </c>
      <c r="O144" s="277"/>
      <c r="P144" s="277"/>
      <c r="Q144" s="277"/>
      <c r="R144" s="141"/>
      <c r="T144" s="142" t="s">
        <v>5</v>
      </c>
      <c r="U144" s="40" t="s">
        <v>38</v>
      </c>
      <c r="V144" s="143">
        <v>2E-3</v>
      </c>
      <c r="W144" s="143">
        <f t="shared" si="11"/>
        <v>1</v>
      </c>
      <c r="X144" s="143">
        <v>0</v>
      </c>
      <c r="Y144" s="143">
        <f t="shared" si="12"/>
        <v>0</v>
      </c>
      <c r="Z144" s="143">
        <v>0.02</v>
      </c>
      <c r="AA144" s="144">
        <f t="shared" si="13"/>
        <v>10</v>
      </c>
      <c r="AR144" s="17" t="s">
        <v>87</v>
      </c>
      <c r="AT144" s="17" t="s">
        <v>137</v>
      </c>
      <c r="AU144" s="17" t="s">
        <v>81</v>
      </c>
      <c r="AY144" s="17" t="s">
        <v>136</v>
      </c>
      <c r="BE144" s="145">
        <f t="shared" si="14"/>
        <v>5000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7" t="s">
        <v>16</v>
      </c>
      <c r="BK144" s="145">
        <f t="shared" si="19"/>
        <v>5000</v>
      </c>
      <c r="BL144" s="17" t="s">
        <v>87</v>
      </c>
      <c r="BM144" s="17" t="s">
        <v>580</v>
      </c>
    </row>
    <row r="145" spans="2:65" s="1" customFormat="1" ht="31.5" customHeight="1" x14ac:dyDescent="0.3">
      <c r="B145" s="136"/>
      <c r="C145" s="137" t="s">
        <v>174</v>
      </c>
      <c r="D145" s="137" t="s">
        <v>137</v>
      </c>
      <c r="E145" s="138" t="s">
        <v>581</v>
      </c>
      <c r="F145" s="276" t="s">
        <v>582</v>
      </c>
      <c r="G145" s="276"/>
      <c r="H145" s="276"/>
      <c r="I145" s="276"/>
      <c r="J145" s="139" t="s">
        <v>194</v>
      </c>
      <c r="K145" s="140"/>
      <c r="L145" s="277"/>
      <c r="M145" s="277"/>
      <c r="N145" s="277">
        <f t="shared" si="10"/>
        <v>0</v>
      </c>
      <c r="O145" s="277"/>
      <c r="P145" s="277"/>
      <c r="Q145" s="277"/>
      <c r="R145" s="141"/>
      <c r="T145" s="142" t="s">
        <v>5</v>
      </c>
      <c r="U145" s="40" t="s">
        <v>38</v>
      </c>
      <c r="V145" s="143">
        <v>0.17399999999999999</v>
      </c>
      <c r="W145" s="143">
        <f t="shared" si="11"/>
        <v>0</v>
      </c>
      <c r="X145" s="143">
        <v>0</v>
      </c>
      <c r="Y145" s="143">
        <f t="shared" si="12"/>
        <v>0</v>
      </c>
      <c r="Z145" s="143">
        <v>4.0000000000000001E-3</v>
      </c>
      <c r="AA145" s="144">
        <f t="shared" si="13"/>
        <v>0</v>
      </c>
      <c r="AR145" s="17" t="s">
        <v>87</v>
      </c>
      <c r="AT145" s="17" t="s">
        <v>137</v>
      </c>
      <c r="AU145" s="17" t="s">
        <v>81</v>
      </c>
      <c r="AY145" s="17" t="s">
        <v>136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7" t="s">
        <v>16</v>
      </c>
      <c r="BK145" s="145">
        <f t="shared" si="19"/>
        <v>0</v>
      </c>
      <c r="BL145" s="17" t="s">
        <v>87</v>
      </c>
      <c r="BM145" s="17" t="s">
        <v>583</v>
      </c>
    </row>
    <row r="146" spans="2:65" s="1" customFormat="1" ht="31.5" customHeight="1" x14ac:dyDescent="0.3">
      <c r="B146" s="136"/>
      <c r="C146" s="137" t="s">
        <v>204</v>
      </c>
      <c r="D146" s="137" t="s">
        <v>137</v>
      </c>
      <c r="E146" s="138" t="s">
        <v>584</v>
      </c>
      <c r="F146" s="276" t="s">
        <v>585</v>
      </c>
      <c r="G146" s="276"/>
      <c r="H146" s="276"/>
      <c r="I146" s="276"/>
      <c r="J146" s="139" t="s">
        <v>432</v>
      </c>
      <c r="K146" s="140"/>
      <c r="L146" s="277"/>
      <c r="M146" s="277"/>
      <c r="N146" s="277">
        <f t="shared" si="10"/>
        <v>0</v>
      </c>
      <c r="O146" s="277"/>
      <c r="P146" s="277"/>
      <c r="Q146" s="277"/>
      <c r="R146" s="141"/>
      <c r="T146" s="142" t="s">
        <v>5</v>
      </c>
      <c r="U146" s="151" t="s">
        <v>38</v>
      </c>
      <c r="V146" s="152">
        <v>0.46</v>
      </c>
      <c r="W146" s="152">
        <f t="shared" si="11"/>
        <v>0</v>
      </c>
      <c r="X146" s="152">
        <v>0</v>
      </c>
      <c r="Y146" s="152">
        <f t="shared" si="12"/>
        <v>0</v>
      </c>
      <c r="Z146" s="152">
        <v>0</v>
      </c>
      <c r="AA146" s="153">
        <f t="shared" si="13"/>
        <v>0</v>
      </c>
      <c r="AR146" s="17" t="s">
        <v>87</v>
      </c>
      <c r="AT146" s="17" t="s">
        <v>137</v>
      </c>
      <c r="AU146" s="17" t="s">
        <v>81</v>
      </c>
      <c r="AY146" s="17" t="s">
        <v>136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7" t="s">
        <v>16</v>
      </c>
      <c r="BK146" s="145">
        <f t="shared" si="19"/>
        <v>0</v>
      </c>
      <c r="BL146" s="17" t="s">
        <v>87</v>
      </c>
      <c r="BM146" s="17" t="s">
        <v>586</v>
      </c>
    </row>
    <row r="147" spans="2:65" s="1" customFormat="1" ht="6.95" customHeight="1" x14ac:dyDescent="0.3">
      <c r="B147" s="55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7"/>
    </row>
  </sheetData>
  <mergeCells count="138"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H33:J33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L95:Q95"/>
    <mergeCell ref="C101:Q101"/>
    <mergeCell ref="F103:P103"/>
    <mergeCell ref="F104:P104"/>
    <mergeCell ref="M106:P106"/>
    <mergeCell ref="M108:Q108"/>
    <mergeCell ref="M109:Q109"/>
    <mergeCell ref="F111:I111"/>
    <mergeCell ref="L111:M111"/>
    <mergeCell ref="N111:Q111"/>
    <mergeCell ref="F115:I115"/>
    <mergeCell ref="L115:M115"/>
    <mergeCell ref="N115:Q115"/>
    <mergeCell ref="F116:I116"/>
    <mergeCell ref="N112:Q112"/>
    <mergeCell ref="N113:Q113"/>
    <mergeCell ref="N114:Q114"/>
    <mergeCell ref="F118:I118"/>
    <mergeCell ref="L118:M118"/>
    <mergeCell ref="N118:Q118"/>
    <mergeCell ref="F119:I119"/>
    <mergeCell ref="L119:M119"/>
    <mergeCell ref="N119:Q119"/>
    <mergeCell ref="F120:I120"/>
    <mergeCell ref="F123:I123"/>
    <mergeCell ref="L123:M123"/>
    <mergeCell ref="N123:Q123"/>
    <mergeCell ref="F121:I121"/>
    <mergeCell ref="L121:M121"/>
    <mergeCell ref="N121:Q121"/>
    <mergeCell ref="F122:I122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46:I146"/>
    <mergeCell ref="L146:M146"/>
    <mergeCell ref="N146:Q146"/>
    <mergeCell ref="F140:I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N117:Q117"/>
    <mergeCell ref="H1:K1"/>
    <mergeCell ref="S2:AC2"/>
    <mergeCell ref="F144:I144"/>
    <mergeCell ref="L144:M144"/>
    <mergeCell ref="N144:Q144"/>
    <mergeCell ref="F145:I145"/>
    <mergeCell ref="L145:M145"/>
    <mergeCell ref="N145:Q145"/>
    <mergeCell ref="F135:I135"/>
    <mergeCell ref="L135:M135"/>
    <mergeCell ref="N135:Q135"/>
    <mergeCell ref="F136:I136"/>
    <mergeCell ref="F137:I137"/>
    <mergeCell ref="L137:M137"/>
    <mergeCell ref="N137:Q137"/>
    <mergeCell ref="F138:I138"/>
    <mergeCell ref="F139:I139"/>
    <mergeCell ref="L139:M139"/>
    <mergeCell ref="N139:Q139"/>
    <mergeCell ref="F132:I132"/>
    <mergeCell ref="L132:M132"/>
    <mergeCell ref="N132:Q132"/>
    <mergeCell ref="F133:I133"/>
  </mergeCells>
  <hyperlinks>
    <hyperlink ref="F1:G1" location="C2" display="1) Krycí list rozpočtu" xr:uid="{00000000-0004-0000-0600-000000000000}"/>
    <hyperlink ref="H1:K1" location="C86" display="2) Rekapitulace rozpočtu" xr:uid="{00000000-0004-0000-0600-000001000000}"/>
    <hyperlink ref="L1" location="C111" display="3) Rozpočet" xr:uid="{00000000-0004-0000-0600-000002000000}"/>
    <hyperlink ref="S1:T1" location="'Rekapitulace stavby'!C2" display="Rekapitulace stavby" xr:uid="{00000000-0004-0000-0600-000003000000}"/>
  </hyperlinks>
  <pageMargins left="0.58333330000000005" right="0.58333330000000005" top="0.5" bottom="0.46666669999999999" header="0" footer="0"/>
  <pageSetup paperSize="9" scale="92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1 - Ostatní náklady</vt:lpstr>
      <vt:lpstr>2 - Technologie SSZ</vt:lpstr>
      <vt:lpstr>3 - Montážní práce</vt:lpstr>
      <vt:lpstr>5 - Stavebně montážní práce</vt:lpstr>
      <vt:lpstr>6 - Vrchní vrtsvy</vt:lpstr>
      <vt:lpstr>7 - Dopravní značení</vt:lpstr>
      <vt:lpstr>'1 - Ostatní náklady'!Názvy_tisku</vt:lpstr>
      <vt:lpstr>'2 - Technologie SSZ'!Názvy_tisku</vt:lpstr>
      <vt:lpstr>'3 - Montážní práce'!Názvy_tisku</vt:lpstr>
      <vt:lpstr>'5 - Stavebně montážní práce'!Názvy_tisku</vt:lpstr>
      <vt:lpstr>'6 - Vrchní vrtsvy'!Názvy_tisku</vt:lpstr>
      <vt:lpstr>'7 - Dopravní značení'!Názvy_tisku</vt:lpstr>
      <vt:lpstr>'Rekapitulace stavby'!Názvy_tisku</vt:lpstr>
      <vt:lpstr>'1 - Ostatní náklady'!Oblast_tisku</vt:lpstr>
      <vt:lpstr>'2 - Technologie SSZ'!Oblast_tisku</vt:lpstr>
      <vt:lpstr>'3 - Montážní práce'!Oblast_tisku</vt:lpstr>
      <vt:lpstr>'5 - Stavebně montážní práce'!Oblast_tisku</vt:lpstr>
      <vt:lpstr>'6 - Vrchní vrtsvy'!Oblast_tisku</vt:lpstr>
      <vt:lpstr>'7 - Dopravní značení'!Oblast_tisku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 Stanislav</dc:creator>
  <cp:lastModifiedBy>Václav Vošahlík</cp:lastModifiedBy>
  <cp:lastPrinted>2018-06-08T07:33:16Z</cp:lastPrinted>
  <dcterms:created xsi:type="dcterms:W3CDTF">2017-02-27T15:34:28Z</dcterms:created>
  <dcterms:modified xsi:type="dcterms:W3CDTF">2018-06-08T12:16:46Z</dcterms:modified>
</cp:coreProperties>
</file>