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920" windowHeight="8952"/>
  </bookViews>
  <sheets>
    <sheet name="Rekapitulace stavby" sheetId="1" r:id="rId1"/>
    <sheet name="01 - Rekonstrukce povrchu..." sheetId="2" r:id="rId2"/>
  </sheets>
  <definedNames>
    <definedName name="_xlnm.Print_Titles" localSheetId="1">'01 - Rekonstrukce povrchu...'!$118:$118</definedName>
    <definedName name="_xlnm.Print_Titles" localSheetId="0">'Rekapitulace stavby'!$77:$77</definedName>
    <definedName name="_xlnm.Print_Area" localSheetId="1">'01 - Rekonstrukce povrchu...'!$C$3:$Q$69,'01 - Rekonstrukce povrchu...'!$C$75:$Q$102,'01 - Rekonstrukce povrchu...'!$C$108:$Q$212</definedName>
    <definedName name="_xlnm.Print_Area" localSheetId="0">'Rekapitulace stavby'!$C$3:$AP$62,'Rekapitulace stavby'!$C$68:$AP$84</definedName>
  </definedNames>
  <calcPr calcId="145621"/>
</workbook>
</file>

<file path=xl/calcChain.xml><?xml version="1.0" encoding="utf-8"?>
<calcChain xmlns="http://schemas.openxmlformats.org/spreadsheetml/2006/main">
  <c r="F5" i="2" l="1"/>
  <c r="F77" i="2" s="1"/>
  <c r="M113" i="2"/>
  <c r="O13" i="2"/>
  <c r="E14" i="2"/>
  <c r="F83" i="2" s="1"/>
  <c r="O14" i="2"/>
  <c r="O19" i="2"/>
  <c r="E20" i="2"/>
  <c r="M116" i="2" s="1"/>
  <c r="O20" i="2"/>
  <c r="M24" i="2"/>
  <c r="F78" i="2"/>
  <c r="F80" i="2"/>
  <c r="F82" i="2"/>
  <c r="M82" i="2"/>
  <c r="M83" i="2"/>
  <c r="F111" i="2"/>
  <c r="F113" i="2"/>
  <c r="F115" i="2"/>
  <c r="M115" i="2"/>
  <c r="N122" i="2"/>
  <c r="W122" i="2"/>
  <c r="Y122" i="2"/>
  <c r="AA122" i="2"/>
  <c r="BE122" i="2"/>
  <c r="M28" i="2" s="1"/>
  <c r="AV80" i="1" s="1"/>
  <c r="BF122" i="2"/>
  <c r="BG122" i="2"/>
  <c r="BH122" i="2"/>
  <c r="BI122" i="2"/>
  <c r="BK122" i="2"/>
  <c r="N123" i="2"/>
  <c r="W123" i="2"/>
  <c r="Y123" i="2"/>
  <c r="AA123" i="2"/>
  <c r="BE123" i="2"/>
  <c r="BF123" i="2"/>
  <c r="BG123" i="2"/>
  <c r="BH123" i="2"/>
  <c r="BI123" i="2"/>
  <c r="BK123" i="2"/>
  <c r="N127" i="2"/>
  <c r="W127" i="2"/>
  <c r="Y127" i="2"/>
  <c r="AA127" i="2"/>
  <c r="BE127" i="2"/>
  <c r="BF127" i="2"/>
  <c r="BG127" i="2"/>
  <c r="BH127" i="2"/>
  <c r="BI127" i="2"/>
  <c r="BK127" i="2"/>
  <c r="N131" i="2"/>
  <c r="W131" i="2"/>
  <c r="Y131" i="2"/>
  <c r="AA131" i="2"/>
  <c r="BE131" i="2"/>
  <c r="BF131" i="2"/>
  <c r="BG131" i="2"/>
  <c r="BH131" i="2"/>
  <c r="BI131" i="2"/>
  <c r="BK131" i="2"/>
  <c r="N133" i="2"/>
  <c r="W133" i="2"/>
  <c r="Y133" i="2"/>
  <c r="AA133" i="2"/>
  <c r="BE133" i="2"/>
  <c r="BF133" i="2"/>
  <c r="BG133" i="2"/>
  <c r="BH133" i="2"/>
  <c r="BI133" i="2"/>
  <c r="BK133" i="2"/>
  <c r="N135" i="2"/>
  <c r="W135" i="2"/>
  <c r="Y135" i="2"/>
  <c r="AA135" i="2"/>
  <c r="BE135" i="2"/>
  <c r="BF135" i="2"/>
  <c r="BG135" i="2"/>
  <c r="BH135" i="2"/>
  <c r="BI135" i="2"/>
  <c r="BK135" i="2"/>
  <c r="N137" i="2"/>
  <c r="W137" i="2"/>
  <c r="Y137" i="2"/>
  <c r="AA137" i="2"/>
  <c r="BE137" i="2"/>
  <c r="BF137" i="2"/>
  <c r="BG137" i="2"/>
  <c r="BH137" i="2"/>
  <c r="BI137" i="2"/>
  <c r="BK137" i="2"/>
  <c r="N138" i="2"/>
  <c r="W138" i="2"/>
  <c r="Y138" i="2"/>
  <c r="AA138" i="2"/>
  <c r="BE138" i="2"/>
  <c r="BF138" i="2"/>
  <c r="BG138" i="2"/>
  <c r="BH138" i="2"/>
  <c r="BI138" i="2"/>
  <c r="BK138" i="2"/>
  <c r="N140" i="2"/>
  <c r="W140" i="2"/>
  <c r="Y140" i="2"/>
  <c r="AA140" i="2"/>
  <c r="BE140" i="2"/>
  <c r="BF140" i="2"/>
  <c r="BG140" i="2"/>
  <c r="BH140" i="2"/>
  <c r="BI140" i="2"/>
  <c r="BK140" i="2"/>
  <c r="N142" i="2"/>
  <c r="W142" i="2"/>
  <c r="Y142" i="2"/>
  <c r="AA142" i="2"/>
  <c r="BE142" i="2"/>
  <c r="BF142" i="2"/>
  <c r="BG142" i="2"/>
  <c r="BH142" i="2"/>
  <c r="BI142" i="2"/>
  <c r="BK142" i="2"/>
  <c r="N144" i="2"/>
  <c r="W144" i="2"/>
  <c r="Y144" i="2"/>
  <c r="AA144" i="2"/>
  <c r="BE144" i="2"/>
  <c r="BF144" i="2"/>
  <c r="BG144" i="2"/>
  <c r="BH144" i="2"/>
  <c r="BI144" i="2"/>
  <c r="BK144" i="2"/>
  <c r="N146" i="2"/>
  <c r="W146" i="2"/>
  <c r="Y146" i="2"/>
  <c r="AA146" i="2"/>
  <c r="BE146" i="2"/>
  <c r="BF146" i="2"/>
  <c r="BG146" i="2"/>
  <c r="BH146" i="2"/>
  <c r="BI146" i="2"/>
  <c r="BK146" i="2"/>
  <c r="N147" i="2"/>
  <c r="W147" i="2"/>
  <c r="Y147" i="2"/>
  <c r="AA147" i="2"/>
  <c r="BE147" i="2"/>
  <c r="BF147" i="2"/>
  <c r="BG147" i="2"/>
  <c r="BH147" i="2"/>
  <c r="BI147" i="2"/>
  <c r="BK147" i="2"/>
  <c r="N149" i="2"/>
  <c r="W149" i="2"/>
  <c r="Y149" i="2"/>
  <c r="AA149" i="2"/>
  <c r="BE149" i="2"/>
  <c r="BF149" i="2"/>
  <c r="BG149" i="2"/>
  <c r="BH149" i="2"/>
  <c r="BI149" i="2"/>
  <c r="BK149" i="2"/>
  <c r="N152" i="2"/>
  <c r="W152" i="2"/>
  <c r="W151" i="2" s="1"/>
  <c r="Y152" i="2"/>
  <c r="Y151" i="2" s="1"/>
  <c r="AA152" i="2"/>
  <c r="AA151" i="2" s="1"/>
  <c r="BE152" i="2"/>
  <c r="BF152" i="2"/>
  <c r="BG152" i="2"/>
  <c r="BH152" i="2"/>
  <c r="BI152" i="2"/>
  <c r="BK152" i="2"/>
  <c r="BK151" i="2" s="1"/>
  <c r="N151" i="2" s="1"/>
  <c r="N90" i="2" s="1"/>
  <c r="N155" i="2"/>
  <c r="BE155" i="2"/>
  <c r="W155" i="2"/>
  <c r="W154" i="2" s="1"/>
  <c r="Y155" i="2"/>
  <c r="AA155" i="2"/>
  <c r="BF155" i="2"/>
  <c r="BG155" i="2"/>
  <c r="BH155" i="2"/>
  <c r="BI155" i="2"/>
  <c r="BK155" i="2"/>
  <c r="N157" i="2"/>
  <c r="W157" i="2"/>
  <c r="Y157" i="2"/>
  <c r="AA157" i="2"/>
  <c r="BE157" i="2"/>
  <c r="BF157" i="2"/>
  <c r="BG157" i="2"/>
  <c r="BH157" i="2"/>
  <c r="BI157" i="2"/>
  <c r="BK157" i="2"/>
  <c r="N160" i="2"/>
  <c r="W160" i="2"/>
  <c r="Y160" i="2"/>
  <c r="AA160" i="2"/>
  <c r="BE160" i="2"/>
  <c r="BF160" i="2"/>
  <c r="BG160" i="2"/>
  <c r="BH160" i="2"/>
  <c r="BI160" i="2"/>
  <c r="BK160" i="2"/>
  <c r="N161" i="2"/>
  <c r="W161" i="2"/>
  <c r="Y161" i="2"/>
  <c r="AA161" i="2"/>
  <c r="BE161" i="2"/>
  <c r="BF161" i="2"/>
  <c r="BG161" i="2"/>
  <c r="BH161" i="2"/>
  <c r="BI161" i="2"/>
  <c r="BK161" i="2"/>
  <c r="N164" i="2"/>
  <c r="BE164" i="2"/>
  <c r="W164" i="2"/>
  <c r="Y164" i="2"/>
  <c r="AA164" i="2"/>
  <c r="BF164" i="2"/>
  <c r="BG164" i="2"/>
  <c r="BH164" i="2"/>
  <c r="BI164" i="2"/>
  <c r="BK164" i="2"/>
  <c r="N166" i="2"/>
  <c r="W166" i="2"/>
  <c r="Y166" i="2"/>
  <c r="AA166" i="2"/>
  <c r="BE166" i="2"/>
  <c r="BF166" i="2"/>
  <c r="BG166" i="2"/>
  <c r="BH166" i="2"/>
  <c r="BI166" i="2"/>
  <c r="BK166" i="2"/>
  <c r="N167" i="2"/>
  <c r="W167" i="2"/>
  <c r="Y167" i="2"/>
  <c r="AA167" i="2"/>
  <c r="BE167" i="2"/>
  <c r="BF167" i="2"/>
  <c r="BG167" i="2"/>
  <c r="BH167" i="2"/>
  <c r="BI167" i="2"/>
  <c r="BK167" i="2"/>
  <c r="N168" i="2"/>
  <c r="W168" i="2"/>
  <c r="Y168" i="2"/>
  <c r="AA168" i="2"/>
  <c r="BE168" i="2"/>
  <c r="BF168" i="2"/>
  <c r="BG168" i="2"/>
  <c r="BH168" i="2"/>
  <c r="BI168" i="2"/>
  <c r="BK168" i="2"/>
  <c r="N169" i="2"/>
  <c r="W169" i="2"/>
  <c r="Y169" i="2"/>
  <c r="AA169" i="2"/>
  <c r="BE169" i="2"/>
  <c r="BF169" i="2"/>
  <c r="BG169" i="2"/>
  <c r="BH169" i="2"/>
  <c r="BI169" i="2"/>
  <c r="BK169" i="2"/>
  <c r="N171" i="2"/>
  <c r="W171" i="2"/>
  <c r="Y171" i="2"/>
  <c r="AA171" i="2"/>
  <c r="BE171" i="2"/>
  <c r="BF171" i="2"/>
  <c r="BG171" i="2"/>
  <c r="BH171" i="2"/>
  <c r="BI171" i="2"/>
  <c r="BK171" i="2"/>
  <c r="N174" i="2"/>
  <c r="W174" i="2"/>
  <c r="Y174" i="2"/>
  <c r="AA174" i="2"/>
  <c r="BE174" i="2"/>
  <c r="BF174" i="2"/>
  <c r="BG174" i="2"/>
  <c r="BH174" i="2"/>
  <c r="BI174" i="2"/>
  <c r="BK174" i="2"/>
  <c r="N176" i="2"/>
  <c r="W176" i="2"/>
  <c r="Y176" i="2"/>
  <c r="AA176" i="2"/>
  <c r="BE176" i="2"/>
  <c r="BF176" i="2"/>
  <c r="BG176" i="2"/>
  <c r="BH176" i="2"/>
  <c r="BI176" i="2"/>
  <c r="BK176" i="2"/>
  <c r="N177" i="2"/>
  <c r="W177" i="2"/>
  <c r="Y177" i="2"/>
  <c r="AA177" i="2"/>
  <c r="BE177" i="2"/>
  <c r="BF177" i="2"/>
  <c r="BG177" i="2"/>
  <c r="BH177" i="2"/>
  <c r="BI177" i="2"/>
  <c r="BK177" i="2"/>
  <c r="N178" i="2"/>
  <c r="W178" i="2"/>
  <c r="Y178" i="2"/>
  <c r="AA178" i="2"/>
  <c r="BE178" i="2"/>
  <c r="BF178" i="2"/>
  <c r="BG178" i="2"/>
  <c r="BH178" i="2"/>
  <c r="BI178" i="2"/>
  <c r="BK178" i="2"/>
  <c r="N180" i="2"/>
  <c r="W180" i="2"/>
  <c r="Y180" i="2"/>
  <c r="AA180" i="2"/>
  <c r="BE180" i="2"/>
  <c r="BF180" i="2"/>
  <c r="BG180" i="2"/>
  <c r="BH180" i="2"/>
  <c r="BI180" i="2"/>
  <c r="BK180" i="2"/>
  <c r="N181" i="2"/>
  <c r="W181" i="2"/>
  <c r="Y181" i="2"/>
  <c r="AA181" i="2"/>
  <c r="BE181" i="2"/>
  <c r="BF181" i="2"/>
  <c r="BG181" i="2"/>
  <c r="BH181" i="2"/>
  <c r="BI181" i="2"/>
  <c r="BK181" i="2"/>
  <c r="N183" i="2"/>
  <c r="BE183" i="2"/>
  <c r="W183" i="2"/>
  <c r="Y183" i="2"/>
  <c r="AA183" i="2"/>
  <c r="BF183" i="2"/>
  <c r="BG183" i="2"/>
  <c r="BH183" i="2"/>
  <c r="BI183" i="2"/>
  <c r="BK183" i="2"/>
  <c r="N185" i="2"/>
  <c r="W185" i="2"/>
  <c r="Y185" i="2"/>
  <c r="AA185" i="2"/>
  <c r="BE185" i="2"/>
  <c r="BF185" i="2"/>
  <c r="BG185" i="2"/>
  <c r="BH185" i="2"/>
  <c r="BI185" i="2"/>
  <c r="BK185" i="2"/>
  <c r="N188" i="2"/>
  <c r="W188" i="2"/>
  <c r="Y188" i="2"/>
  <c r="AA188" i="2"/>
  <c r="BE188" i="2"/>
  <c r="BF188" i="2"/>
  <c r="BG188" i="2"/>
  <c r="BH188" i="2"/>
  <c r="BI188" i="2"/>
  <c r="BK188" i="2"/>
  <c r="N189" i="2"/>
  <c r="W189" i="2"/>
  <c r="Y189" i="2"/>
  <c r="AA189" i="2"/>
  <c r="BE189" i="2"/>
  <c r="BF189" i="2"/>
  <c r="BG189" i="2"/>
  <c r="BH189" i="2"/>
  <c r="BI189" i="2"/>
  <c r="BK189" i="2"/>
  <c r="N191" i="2"/>
  <c r="W191" i="2"/>
  <c r="Y191" i="2"/>
  <c r="AA191" i="2"/>
  <c r="BE191" i="2"/>
  <c r="BF191" i="2"/>
  <c r="BG191" i="2"/>
  <c r="BH191" i="2"/>
  <c r="BI191" i="2"/>
  <c r="BK191" i="2"/>
  <c r="N192" i="2"/>
  <c r="W192" i="2"/>
  <c r="Y192" i="2"/>
  <c r="AA192" i="2"/>
  <c r="BE192" i="2"/>
  <c r="BF192" i="2"/>
  <c r="BG192" i="2"/>
  <c r="BH192" i="2"/>
  <c r="BI192" i="2"/>
  <c r="BK192" i="2"/>
  <c r="N193" i="2"/>
  <c r="W193" i="2"/>
  <c r="Y193" i="2"/>
  <c r="AA193" i="2"/>
  <c r="BE193" i="2"/>
  <c r="BF193" i="2"/>
  <c r="BG193" i="2"/>
  <c r="BH193" i="2"/>
  <c r="BI193" i="2"/>
  <c r="BK193" i="2"/>
  <c r="N195" i="2"/>
  <c r="W195" i="2"/>
  <c r="Y195" i="2"/>
  <c r="AA195" i="2"/>
  <c r="BE195" i="2"/>
  <c r="BF195" i="2"/>
  <c r="BG195" i="2"/>
  <c r="BH195" i="2"/>
  <c r="BI195" i="2"/>
  <c r="BK195" i="2"/>
  <c r="N197" i="2"/>
  <c r="W197" i="2"/>
  <c r="Y197" i="2"/>
  <c r="AA197" i="2"/>
  <c r="BE197" i="2"/>
  <c r="BF197" i="2"/>
  <c r="BG197" i="2"/>
  <c r="BH197" i="2"/>
  <c r="BI197" i="2"/>
  <c r="BK197" i="2"/>
  <c r="N199" i="2"/>
  <c r="W199" i="2"/>
  <c r="Y199" i="2"/>
  <c r="AA199" i="2"/>
  <c r="BE199" i="2"/>
  <c r="BF199" i="2"/>
  <c r="BG199" i="2"/>
  <c r="BH199" i="2"/>
  <c r="BI199" i="2"/>
  <c r="BK199" i="2"/>
  <c r="N201" i="2"/>
  <c r="W201" i="2"/>
  <c r="Y201" i="2"/>
  <c r="AA201" i="2"/>
  <c r="BE201" i="2"/>
  <c r="BF201" i="2"/>
  <c r="BG201" i="2"/>
  <c r="BH201" i="2"/>
  <c r="BI201" i="2"/>
  <c r="BK201" i="2"/>
  <c r="N203" i="2"/>
  <c r="W203" i="2"/>
  <c r="Y203" i="2"/>
  <c r="AA203" i="2"/>
  <c r="BE203" i="2"/>
  <c r="BF203" i="2"/>
  <c r="BG203" i="2"/>
  <c r="BH203" i="2"/>
  <c r="BI203" i="2"/>
  <c r="BK203" i="2"/>
  <c r="N204" i="2"/>
  <c r="W204" i="2"/>
  <c r="Y204" i="2"/>
  <c r="AA204" i="2"/>
  <c r="BE204" i="2"/>
  <c r="BF204" i="2"/>
  <c r="BG204" i="2"/>
  <c r="BH204" i="2"/>
  <c r="BI204" i="2"/>
  <c r="BK204" i="2"/>
  <c r="N205" i="2"/>
  <c r="W205" i="2"/>
  <c r="Y205" i="2"/>
  <c r="AA205" i="2"/>
  <c r="BE205" i="2"/>
  <c r="BF205" i="2"/>
  <c r="BG205" i="2"/>
  <c r="BH205" i="2"/>
  <c r="BI205" i="2"/>
  <c r="BK205" i="2"/>
  <c r="N206" i="2"/>
  <c r="W206" i="2"/>
  <c r="Y206" i="2"/>
  <c r="AA206" i="2"/>
  <c r="BE206" i="2"/>
  <c r="BF206" i="2"/>
  <c r="BG206" i="2"/>
  <c r="BH206" i="2"/>
  <c r="BI206" i="2"/>
  <c r="BK206" i="2"/>
  <c r="N207" i="2"/>
  <c r="W207" i="2"/>
  <c r="Y207" i="2"/>
  <c r="AA207" i="2"/>
  <c r="BE207" i="2"/>
  <c r="BF207" i="2"/>
  <c r="BG207" i="2"/>
  <c r="BH207" i="2"/>
  <c r="BI207" i="2"/>
  <c r="BK207" i="2"/>
  <c r="N210" i="2"/>
  <c r="W210" i="2"/>
  <c r="Y210" i="2"/>
  <c r="AA210" i="2"/>
  <c r="BE210" i="2"/>
  <c r="BF210" i="2"/>
  <c r="BG210" i="2"/>
  <c r="BH210" i="2"/>
  <c r="BI210" i="2"/>
  <c r="BK210" i="2"/>
  <c r="N211" i="2"/>
  <c r="W211" i="2"/>
  <c r="Y211" i="2"/>
  <c r="AA211" i="2"/>
  <c r="BE211" i="2"/>
  <c r="BF211" i="2"/>
  <c r="BG211" i="2"/>
  <c r="BH211" i="2"/>
  <c r="BI211" i="2"/>
  <c r="BK211" i="2"/>
  <c r="N212" i="2"/>
  <c r="W212" i="2"/>
  <c r="Y212" i="2"/>
  <c r="AA212" i="2"/>
  <c r="BE212" i="2"/>
  <c r="BF212" i="2"/>
  <c r="BG212" i="2"/>
  <c r="BH212" i="2"/>
  <c r="BI212" i="2"/>
  <c r="BK212" i="2"/>
  <c r="AK23" i="1"/>
  <c r="L70" i="1"/>
  <c r="L72" i="1"/>
  <c r="AM72" i="1"/>
  <c r="L74" i="1"/>
  <c r="AM74" i="1"/>
  <c r="L75" i="1"/>
  <c r="AM75" i="1"/>
  <c r="AS80" i="1"/>
  <c r="AS79" i="1" s="1"/>
  <c r="AX80" i="1"/>
  <c r="AY80" i="1"/>
  <c r="H29" i="2"/>
  <c r="BA80" i="1" s="1"/>
  <c r="BA79" i="1" s="1"/>
  <c r="AW79" i="1" s="1"/>
  <c r="AK28" i="1" s="1"/>
  <c r="H28" i="2"/>
  <c r="AZ80" i="1" s="1"/>
  <c r="AZ79" i="1" s="1"/>
  <c r="F116" i="2" l="1"/>
  <c r="Y209" i="2"/>
  <c r="Y208" i="2" s="1"/>
  <c r="W163" i="2"/>
  <c r="Y159" i="2"/>
  <c r="H30" i="2"/>
  <c r="BB80" i="1" s="1"/>
  <c r="BB79" i="1" s="1"/>
  <c r="AX79" i="1" s="1"/>
  <c r="Y121" i="2"/>
  <c r="BK175" i="2"/>
  <c r="N175" i="2" s="1"/>
  <c r="N94" i="2" s="1"/>
  <c r="W175" i="2"/>
  <c r="AA175" i="2"/>
  <c r="BK121" i="2"/>
  <c r="M29" i="2"/>
  <c r="AW80" i="1" s="1"/>
  <c r="W121" i="2"/>
  <c r="BK209" i="2"/>
  <c r="BK208" i="2" s="1"/>
  <c r="N208" i="2" s="1"/>
  <c r="N97" i="2" s="1"/>
  <c r="W209" i="2"/>
  <c r="W208" i="2" s="1"/>
  <c r="BK194" i="2"/>
  <c r="N194" i="2" s="1"/>
  <c r="N96" i="2" s="1"/>
  <c r="W194" i="2"/>
  <c r="W182" i="2" s="1"/>
  <c r="Y194" i="2"/>
  <c r="Y175" i="2"/>
  <c r="AA163" i="2"/>
  <c r="AA154" i="2"/>
  <c r="H32" i="2"/>
  <c r="BD80" i="1" s="1"/>
  <c r="BD79" i="1" s="1"/>
  <c r="W31" i="1" s="1"/>
  <c r="AA209" i="2"/>
  <c r="AA208" i="2" s="1"/>
  <c r="AA194" i="2"/>
  <c r="Y182" i="2"/>
  <c r="BK163" i="2"/>
  <c r="N163" i="2" s="1"/>
  <c r="N93" i="2" s="1"/>
  <c r="Y163" i="2"/>
  <c r="BK159" i="2"/>
  <c r="N159" i="2" s="1"/>
  <c r="N92" i="2" s="1"/>
  <c r="W159" i="2"/>
  <c r="AA159" i="2"/>
  <c r="BK154" i="2"/>
  <c r="N154" i="2" s="1"/>
  <c r="N91" i="2" s="1"/>
  <c r="Y154" i="2"/>
  <c r="Y120" i="2" s="1"/>
  <c r="Y119" i="2" s="1"/>
  <c r="H31" i="2"/>
  <c r="BC80" i="1" s="1"/>
  <c r="BC79" i="1" s="1"/>
  <c r="W30" i="1" s="1"/>
  <c r="AA121" i="2"/>
  <c r="N209" i="2"/>
  <c r="N98" i="2" s="1"/>
  <c r="N121" i="2"/>
  <c r="N89" i="2" s="1"/>
  <c r="BK182" i="2"/>
  <c r="N182" i="2" s="1"/>
  <c r="N95" i="2" s="1"/>
  <c r="AA182" i="2"/>
  <c r="AA120" i="2" s="1"/>
  <c r="AA119" i="2" s="1"/>
  <c r="AT80" i="1"/>
  <c r="M80" i="2"/>
  <c r="F110" i="2"/>
  <c r="AV79" i="1"/>
  <c r="W27" i="1"/>
  <c r="W28" i="1"/>
  <c r="AY79" i="1" l="1"/>
  <c r="W29" i="1"/>
  <c r="W120" i="2"/>
  <c r="W119" i="2" s="1"/>
  <c r="AU80" i="1" s="1"/>
  <c r="AU79" i="1" s="1"/>
  <c r="BK120" i="2"/>
  <c r="AK27" i="1"/>
  <c r="AT79" i="1"/>
  <c r="N120" i="2" l="1"/>
  <c r="N88" i="2" s="1"/>
  <c r="BK119" i="2"/>
  <c r="N119" i="2" s="1"/>
  <c r="N87" i="2" s="1"/>
  <c r="M23" i="2" l="1"/>
  <c r="M26" i="2" s="1"/>
  <c r="L102" i="2"/>
  <c r="L34" i="2" l="1"/>
  <c r="AG80" i="1"/>
  <c r="AG79" i="1" l="1"/>
  <c r="AN80" i="1"/>
  <c r="AK22" i="1" l="1"/>
  <c r="AK25" i="1" s="1"/>
  <c r="AK33" i="1" s="1"/>
  <c r="AG84" i="1"/>
  <c r="AN79" i="1"/>
  <c r="AN84" i="1" s="1"/>
</calcChain>
</file>

<file path=xl/sharedStrings.xml><?xml version="1.0" encoding="utf-8"?>
<sst xmlns="http://schemas.openxmlformats.org/spreadsheetml/2006/main" count="1094" uniqueCount="306">
  <si>
    <t>False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</si>
  <si>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</si>
  <si>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</si>
  <si>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</si>
  <si>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</si>
  <si>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</si>
  <si>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</si>
  <si>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Stavba:</t>
  </si>
  <si>
    <t>0,1</t>
  </si>
  <si>
    <t>1</t>
  </si>
  <si>
    <t>Místo:</t>
  </si>
  <si>
    <t xml:space="preserve"> </t>
  </si>
  <si>
    <t>Datum:</t>
  </si>
  <si>
    <t>10</t>
  </si>
  <si>
    <t>100</t>
  </si>
  <si>
    <t>Objednavatel:</t>
  </si>
  <si>
    <t>IČ:</t>
  </si>
  <si>
    <t>00241580</t>
  </si>
  <si>
    <t>Obec Psáry, Pražská 137, 252 44 Psáry</t>
  </si>
  <si>
    <t>DIČ:</t>
  </si>
  <si>
    <t>Zhotovitel:</t>
  </si>
  <si>
    <t>Projektant:</t>
  </si>
  <si>
    <t>27230201</t>
  </si>
  <si>
    <t xml:space="preserve">HW PROJEKT s.r.o., Pod Lázní 1026/2, 140 00 Praha </t>
  </si>
  <si>
    <t>True</t>
  </si>
  <si>
    <t>Zpracovatel: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</si>
  <si>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</si>
  <si>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</si>
  <si>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</si>
  <si>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</si>
  <si>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</si>
  <si>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</si>
  <si>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</si>
  <si>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</si>
  <si>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</si>
  <si>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</si>
  <si>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</si>
  <si>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</si>
  <si>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</si>
  <si>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</si>
  <si>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</si>
  <si>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</si>
  <si>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</si>
  <si>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</si>
  <si>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</si>
  <si>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</si>
  <si>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</si>
  <si>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</si>
  <si>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</si>
  <si>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</si>
  <si>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</si>
  <si>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</si>
  <si>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</si>
  <si>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</si>
  <si>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</si>
  <si>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</si>
  <si>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</si>
  <si>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</si>
  <si>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</si>
  <si>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</si>
  <si>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</si>
  <si>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</si>
  <si>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</si>
  <si>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</si>
  <si>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</si>
  <si>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</si>
  <si>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</si>
  <si>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</si>
  <si>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{2FC0F49C-A186-4DE5-800F-6AA38611F303}</t>
  </si>
  <si>
    <t>{00000000-0000-0000-0000-000000000000}</t>
  </si>
  <si>
    <t>01</t>
  </si>
  <si>
    <t>Rekonstrukce povrchu školního hřiště</t>
  </si>
  <si>
    <t>{2D67B2DF-7FB5-4D96-9A6E-D5EA957AD07A}</t>
  </si>
  <si>
    <t>2) Ostatní náklady ze souhrnného listu</t>
  </si>
  <si>
    <t>Procent. zadání
[% nákladů rozpočtu]</t>
  </si>
  <si>
    <t>Zařazení nákladů</t>
  </si>
  <si>
    <t>Celkové náklady za stavbu 1) + 2)</t>
  </si>
  <si>
    <t>2</t>
  </si>
  <si>
    <t>KRYCÍ LIST ROZPOČTU</t>
  </si>
  <si>
    <t>Objekt:</t>
  </si>
  <si>
    <t>01 - Rekonstrukce povrchu školního hřiště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</si>
  <si>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</si>
  <si>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</si>
  <si>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</si>
  <si>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</si>
  <si>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</si>
  <si>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</si>
  <si>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</si>
  <si>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</si>
  <si>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</si>
  <si>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</si>
  <si>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</si>
  <si>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</si>
  <si>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</si>
  <si>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</si>
  <si>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</si>
  <si>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  99 - Přesun hmot</t>
  </si>
  <si>
    <t>VRN - Vedlejší rozpočtové náklady</t>
  </si>
  <si>
    <t xml:space="preserve">    0 - Vedlejší rozpočtové náklady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</si>
  <si>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</si>
  <si>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</si>
  <si>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</si>
  <si>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</si>
  <si>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</si>
  <si>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</si>
  <si>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</si>
  <si>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</si>
  <si>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</si>
  <si>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</si>
  <si>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</si>
  <si>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</si>
  <si>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</si>
  <si>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</si>
  <si>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</si>
  <si>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</si>
  <si>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ROZPOCET</t>
  </si>
  <si>
    <t>K</t>
  </si>
  <si>
    <t>113107122</t>
  </si>
  <si>
    <t>Odstranění podkladu pl do 50 m2 z kameniva drceného tl 200 mm</t>
  </si>
  <si>
    <t>m2</t>
  </si>
  <si>
    <t>4</t>
  </si>
  <si>
    <t>113107142</t>
  </si>
  <si>
    <t>Odstranění podkladu pl do 50 m2 živičných tl 100 mm</t>
  </si>
  <si>
    <t>494" celková plocha-odměřeno ze situace (příl. č. 002)</t>
  </si>
  <si>
    <t>VV</t>
  </si>
  <si>
    <t>-11"odpočet plochy stáv. pískoviště</t>
  </si>
  <si>
    <t>Součet</t>
  </si>
  <si>
    <t>31</t>
  </si>
  <si>
    <t>122101101</t>
  </si>
  <si>
    <t>Odkopávky a prokopávky nezapažené v hornině tř. 1 a 2 objem do 100 m3</t>
  </si>
  <si>
    <t>m3</t>
  </si>
  <si>
    <t>(4+15,4)*0,3"pro dlažbu kolm vpusti + pro pískoviště</t>
  </si>
  <si>
    <t>11*0,3"v místě stáv. pískoviště</t>
  </si>
  <si>
    <t>32</t>
  </si>
  <si>
    <t>132201101</t>
  </si>
  <si>
    <t>Hloubení rýh š do 600 mm v hornině tř. 3 objemu do 100 m3</t>
  </si>
  <si>
    <t>0,6*1,2*4,5" výkop pro odvodnění</t>
  </si>
  <si>
    <t>36</t>
  </si>
  <si>
    <t>162701105</t>
  </si>
  <si>
    <t>Vodorovné přemístění do 10000 m výkopku/sypaniny z horniny tř. 1 až 4</t>
  </si>
  <si>
    <t>9,12+3,24-1,72-1</t>
  </si>
  <si>
    <t>37</t>
  </si>
  <si>
    <t>162701109</t>
  </si>
  <si>
    <t>Příplatek k vodorovnému přemístění výkopku/sypaniny z horniny tř. 1 až 4 ZKD 1000 m přes 10000 m</t>
  </si>
  <si>
    <t>5*9,12</t>
  </si>
  <si>
    <t>38</t>
  </si>
  <si>
    <t>171201201</t>
  </si>
  <si>
    <t>Uložení sypaniny na skládky</t>
  </si>
  <si>
    <t>39</t>
  </si>
  <si>
    <t>171201211</t>
  </si>
  <si>
    <t>Poplatek za uložení odpadu ze sypaniny na skládce (skládkovné)</t>
  </si>
  <si>
    <t>t</t>
  </si>
  <si>
    <t>9,12*1,8</t>
  </si>
  <si>
    <t>35</t>
  </si>
  <si>
    <t>174101101</t>
  </si>
  <si>
    <t>Zásyp jam, šachet rýh nebo kolem objektů sypaninou se zhutněním</t>
  </si>
  <si>
    <t>3,24-1,2-0,24-0,02*4"celk. výkop-obsyp-lože-trubka</t>
  </si>
  <si>
    <t>40</t>
  </si>
  <si>
    <t>174101102</t>
  </si>
  <si>
    <t>Zásyp v uzavřených prostorech sypaninou se zhutněním</t>
  </si>
  <si>
    <t>1"zásyp nefunkčního septiku</t>
  </si>
  <si>
    <t>33</t>
  </si>
  <si>
    <t>175101101</t>
  </si>
  <si>
    <t>Obsypání potrubí bez prohození sypaniny z hornin tř. 1 až 4 uloženým do 3 m od kraje výkopu</t>
  </si>
  <si>
    <t>4*0,3</t>
  </si>
  <si>
    <t>34</t>
  </si>
  <si>
    <t>M</t>
  </si>
  <si>
    <t>583373030</t>
  </si>
  <si>
    <t>štěrkopísek frakce 0-8</t>
  </si>
  <si>
    <t>8</t>
  </si>
  <si>
    <t>42</t>
  </si>
  <si>
    <t>18100R01</t>
  </si>
  <si>
    <t>Průleh v zatravněné části - hl. 0,1m š=2m, dl.=15,4m</t>
  </si>
  <si>
    <t>2*15,4</t>
  </si>
  <si>
    <t>41</t>
  </si>
  <si>
    <t>181951102</t>
  </si>
  <si>
    <t>Úprava pláně v hornině tř. 1 až 4 se zhutněním</t>
  </si>
  <si>
    <t>484+4+15,4"asfalt. plocha+dlažba+pískoviště</t>
  </si>
  <si>
    <t>30</t>
  </si>
  <si>
    <t>245111111</t>
  </si>
  <si>
    <t>Osazení krycí desky dvoudílné</t>
  </si>
  <si>
    <t>0,3"osazení poklopu stáv. studny do nivelety nové plochy</t>
  </si>
  <si>
    <t>11</t>
  </si>
  <si>
    <t>339921131</t>
  </si>
  <si>
    <t>Osazování betonových palisád do betonového základu v řadě výšky prvku do 0,5 m</t>
  </si>
  <si>
    <t>m</t>
  </si>
  <si>
    <t>11,3"odměřeno ze situace příl.č. 002</t>
  </si>
  <si>
    <t>12</t>
  </si>
  <si>
    <t>592284070</t>
  </si>
  <si>
    <t>Palisáda betonová přírodní 11x11x40</t>
  </si>
  <si>
    <t>kus</t>
  </si>
  <si>
    <t>103"11,3/0,11</t>
  </si>
  <si>
    <t>451571111</t>
  </si>
  <si>
    <t>Lože pod dlažby ze štěrkopísku vrstva tl do 100 mm</t>
  </si>
  <si>
    <t>19</t>
  </si>
  <si>
    <t>451573111</t>
  </si>
  <si>
    <t>Lože pod potrubí otevřený výkop ze štěrkopísku</t>
  </si>
  <si>
    <t>0,6*0,1*4</t>
  </si>
  <si>
    <t>3</t>
  </si>
  <si>
    <t>564861111</t>
  </si>
  <si>
    <t>Podklad ze štěrkodrtě ŠD tl 200 mm</t>
  </si>
  <si>
    <t>6</t>
  </si>
  <si>
    <t>564911411</t>
  </si>
  <si>
    <t>Podklad z asfaltového recyklátu tl 50 mm</t>
  </si>
  <si>
    <t>5</t>
  </si>
  <si>
    <t>573211111</t>
  </si>
  <si>
    <t>Postřik živičný spojovací z asfaltu v množství do 0,70 kg/m2</t>
  </si>
  <si>
    <t>577143111</t>
  </si>
  <si>
    <t>Asfaltový beton vrstva obrusná ACO 8 (ABJ) tl 50 mm š do 3 m z nemodifikovaného asfaltu</t>
  </si>
  <si>
    <t>13</t>
  </si>
  <si>
    <t>591141111</t>
  </si>
  <si>
    <t>Kladení dlažby z kostek velkých z kamene na MC tl 50 mm</t>
  </si>
  <si>
    <t>2*2"odláždění kolem dvorní vpusti</t>
  </si>
  <si>
    <t>14</t>
  </si>
  <si>
    <t>583801600</t>
  </si>
  <si>
    <t>kostka dlažební velká, žula velikost 15/17 třída II</t>
  </si>
  <si>
    <t>1 t = 2,4 m2</t>
  </si>
  <si>
    <t>P</t>
  </si>
  <si>
    <t>4/2,8" 1t=cca 2,8-3m2</t>
  </si>
  <si>
    <t>44</t>
  </si>
  <si>
    <t>599141R01</t>
  </si>
  <si>
    <t>Vyplnění spár živičnou zálivkou</t>
  </si>
  <si>
    <t>18</t>
  </si>
  <si>
    <t>871315211</t>
  </si>
  <si>
    <t>Kanalizační potrubí z tvrdého PVC-systém KG tuhost třídy SN4 DN150</t>
  </si>
  <si>
    <t>16</t>
  </si>
  <si>
    <t>877315261</t>
  </si>
  <si>
    <t>Montáž dvorní vpusti z tvrdého PVC-systém KG DN 150</t>
  </si>
  <si>
    <t>17</t>
  </si>
  <si>
    <t>562311660</t>
  </si>
  <si>
    <t>vpusť dvorní se záp.klapkou a lapač.písku HL606/2 DN 160</t>
  </si>
  <si>
    <t>Velkokapacitní vtok PERFEKT se svislým odtokem DN160 nebo DN160 se suchou klapkou proti pronikání zápachu, s plastovým rámem 240x240mm a litinovou mříží, odkalovacím košem Třída zatížení L15 (1500?kg)</t>
  </si>
  <si>
    <t>20</t>
  </si>
  <si>
    <t>899231R01</t>
  </si>
  <si>
    <t>Výšková úprava uličního vstupu nebo vpusti do 200 mm zvýšením nebo snížením mříže</t>
  </si>
  <si>
    <t>899331R01</t>
  </si>
  <si>
    <t>Výšková úprava uličního vstupu nebo vpusti do 200 mm zvýšením nebo snížením poklopu</t>
  </si>
  <si>
    <t>7</t>
  </si>
  <si>
    <t>916331112</t>
  </si>
  <si>
    <t>Osazení zahradního obrubníku betonového do lože z betonu s boční opěrou</t>
  </si>
  <si>
    <t>17"viz. příl. 002 Situace</t>
  </si>
  <si>
    <t>592173030</t>
  </si>
  <si>
    <t>obrubník betonový zahradní přírodní šedá ABO 6/20 50x5x20 cm</t>
  </si>
  <si>
    <t>spotřeba: 2 kus/m</t>
  </si>
  <si>
    <t>17*2</t>
  </si>
  <si>
    <t>43</t>
  </si>
  <si>
    <t>919735112</t>
  </si>
  <si>
    <t>Řezání stávajícího živičného krytu hl do 100 mm</t>
  </si>
  <si>
    <t>936004121</t>
  </si>
  <si>
    <t>Zřízení vnitřního prostoru dětského pískoviště včetně podkladní vrstvy, dlažby a vrstvy písku</t>
  </si>
  <si>
    <t>13,5" odměřeno ze situace příl.č. 002</t>
  </si>
  <si>
    <t>46</t>
  </si>
  <si>
    <t>96600R01</t>
  </si>
  <si>
    <t>Odstranění stojanů pro basketbal, vč. odvozu</t>
  </si>
  <si>
    <t>45</t>
  </si>
  <si>
    <t>976085311</t>
  </si>
  <si>
    <t>Vybourání kanalizačních rámů včetně poklopů nebo mříží pl do 0,6 m2</t>
  </si>
  <si>
    <t>47</t>
  </si>
  <si>
    <t>97608R01</t>
  </si>
  <si>
    <t>Ubourání nadzemní části studny, vč. sejmutí poklopu</t>
  </si>
  <si>
    <t>22</t>
  </si>
  <si>
    <t>997221551</t>
  </si>
  <si>
    <t>Vodorovná doprava suti ze sypkých materiálů do 1 km</t>
  </si>
  <si>
    <t>113,505"kamenivo</t>
  </si>
  <si>
    <t>23</t>
  </si>
  <si>
    <t>997221559</t>
  </si>
  <si>
    <t>Příplatek ZKD 1 km u vodorovné dopravy suti ze sypkých materiálů</t>
  </si>
  <si>
    <t>113,505*14</t>
  </si>
  <si>
    <t>24</t>
  </si>
  <si>
    <t>997221561</t>
  </si>
  <si>
    <t>Vodorovná doprava suti z kusových materiálů do 1 km</t>
  </si>
  <si>
    <t>87,423+0,86"asfalt. kryt+beton</t>
  </si>
  <si>
    <t>25</t>
  </si>
  <si>
    <t>997221569</t>
  </si>
  <si>
    <t>Příplatek ZKD 1 km u vodorovné dopravy suti z kusových materiálů</t>
  </si>
  <si>
    <t>88,283*14</t>
  </si>
  <si>
    <t>26</t>
  </si>
  <si>
    <t>997221611</t>
  </si>
  <si>
    <t>Nakládání suti na dopravní prostředky pro vodorovnou dopravu</t>
  </si>
  <si>
    <t>29</t>
  </si>
  <si>
    <t>997221815</t>
  </si>
  <si>
    <t>Poplatek za uložení betonového odpadu na skládce (skládkovné)</t>
  </si>
  <si>
    <t>27</t>
  </si>
  <si>
    <t>997221845</t>
  </si>
  <si>
    <t>Poplatek za uložení odpadu z asfaltových povrchů na skládce (skládkovné)</t>
  </si>
  <si>
    <t>28</t>
  </si>
  <si>
    <t>997221855</t>
  </si>
  <si>
    <t>Poplatek za uložení odpadu z kameniva na skládce (skládkovné)</t>
  </si>
  <si>
    <t>9</t>
  </si>
  <si>
    <t>998222012</t>
  </si>
  <si>
    <t>Přesun hmot pro tělovýchovné plochy</t>
  </si>
  <si>
    <t>49</t>
  </si>
  <si>
    <t>012002000</t>
  </si>
  <si>
    <t>Geodetické práce</t>
  </si>
  <si>
    <t>Kč</t>
  </si>
  <si>
    <t>16384</t>
  </si>
  <si>
    <t>50</t>
  </si>
  <si>
    <t>013002000</t>
  </si>
  <si>
    <t>Projektové práce - projekt skutečného provedení</t>
  </si>
  <si>
    <t>8192</t>
  </si>
  <si>
    <t>48</t>
  </si>
  <si>
    <t>030001000</t>
  </si>
  <si>
    <t>Zařízení staveniště</t>
  </si>
  <si>
    <t>131072</t>
  </si>
  <si>
    <t>/</t>
  </si>
  <si>
    <t>„Rekonstrukce školního hřiště v Dolních Jirčanech“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</si>
</sst>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2" x14ac:knownFonts="1">
    <font>
      <sz val="8"/>
      <name val="Trebuchet MS"/>
      <charset val="238"/>
    </font>
    <font>
      <sz val="8"/>
      <color indexed="48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sz val="10"/>
      <color indexed="63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1"/>
      <name val="Trebuchet MS"/>
      <family val="2"/>
      <charset val="238"/>
    </font>
    <font>
      <b/>
      <sz val="11"/>
      <color indexed="56"/>
      <name val="Trebuchet MS"/>
      <family val="2"/>
      <charset val="238"/>
    </font>
    <font>
      <sz val="11"/>
      <color indexed="56"/>
      <name val="Trebuchet MS"/>
      <family val="2"/>
      <charset val="238"/>
    </font>
    <font>
      <sz val="11"/>
      <color indexed="55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63"/>
      <name val="Trebuchet MS"/>
      <family val="2"/>
      <charset val="238"/>
    </font>
    <font>
      <sz val="8"/>
      <color indexed="10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i/>
      <sz val="7"/>
      <color indexed="55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sz val="18"/>
      <color theme="1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0" fillId="0" borderId="0" applyNumberFormat="0" applyFill="0" applyBorder="0" applyAlignment="0" applyProtection="0">
      <alignment vertical="top" wrapText="1"/>
      <protection locked="0"/>
    </xf>
  </cellStyleXfs>
  <cellXfs count="18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8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9" fillId="0" borderId="4" xfId="0" applyFont="1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center" vertical="center"/>
      <protection locked="0"/>
    </xf>
    <xf numFmtId="0" fontId="9" fillId="0" borderId="5" xfId="0" applyFont="1" applyBorder="1" applyAlignment="1">
      <alignment horizontal="left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3" fillId="2" borderId="8" xfId="0" applyFont="1" applyFill="1" applyBorder="1" applyAlignment="1">
      <alignment horizontal="left" vertical="center"/>
      <protection locked="0"/>
    </xf>
    <xf numFmtId="0" fontId="0" fillId="2" borderId="9" xfId="0" applyFill="1" applyBorder="1" applyAlignment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/>
      <protection locked="0"/>
    </xf>
    <xf numFmtId="0" fontId="11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2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2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3" fillId="0" borderId="4" xfId="0" applyFont="1" applyBorder="1" applyAlignment="1">
      <alignment horizontal="left" vertical="center"/>
      <protection locked="0"/>
    </xf>
    <xf numFmtId="0" fontId="3" fillId="0" borderId="5" xfId="0" applyFont="1" applyBorder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166" fontId="5" fillId="0" borderId="0" xfId="0" applyNumberFormat="1" applyFont="1" applyAlignment="1">
      <alignment horizontal="left" vertical="top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4" fillId="0" borderId="21" xfId="0" applyFont="1" applyBorder="1" applyAlignment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4" fontId="14" fillId="0" borderId="13" xfId="0" applyNumberFormat="1" applyFont="1" applyBorder="1" applyAlignment="1">
      <alignment horizontal="right" vertical="center"/>
      <protection locked="0"/>
    </xf>
    <xf numFmtId="164" fontId="14" fillId="0" borderId="0" xfId="0" applyNumberFormat="1" applyFont="1" applyAlignment="1">
      <alignment horizontal="right" vertical="center"/>
      <protection locked="0"/>
    </xf>
    <xf numFmtId="167" fontId="14" fillId="0" borderId="0" xfId="0" applyNumberFormat="1" applyFont="1" applyAlignment="1">
      <alignment horizontal="right" vertical="center"/>
      <protection locked="0"/>
    </xf>
    <xf numFmtId="164" fontId="14" fillId="0" borderId="14" xfId="0" applyNumberFormat="1" applyFont="1" applyBorder="1" applyAlignment="1">
      <alignment horizontal="righ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7" fillId="0" borderId="4" xfId="0" applyFont="1" applyBorder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7" fillId="0" borderId="5" xfId="0" applyFont="1" applyBorder="1" applyAlignment="1">
      <alignment horizontal="left" vertical="center"/>
      <protection locked="0"/>
    </xf>
    <xf numFmtId="164" fontId="20" fillId="0" borderId="15" xfId="0" applyNumberFormat="1" applyFont="1" applyBorder="1" applyAlignment="1">
      <alignment horizontal="right" vertical="center"/>
      <protection locked="0"/>
    </xf>
    <xf numFmtId="164" fontId="20" fillId="0" borderId="16" xfId="0" applyNumberFormat="1" applyFont="1" applyBorder="1" applyAlignment="1">
      <alignment horizontal="right" vertical="center"/>
      <protection locked="0"/>
    </xf>
    <xf numFmtId="167" fontId="20" fillId="0" borderId="16" xfId="0" applyNumberFormat="1" applyFont="1" applyBorder="1" applyAlignment="1">
      <alignment horizontal="right" vertical="center"/>
      <protection locked="0"/>
    </xf>
    <xf numFmtId="164" fontId="20" fillId="0" borderId="17" xfId="0" applyNumberFormat="1" applyFont="1" applyBorder="1" applyAlignment="1">
      <alignment horizontal="right" vertical="center"/>
      <protection locked="0"/>
    </xf>
    <xf numFmtId="0" fontId="15" fillId="2" borderId="0" xfId="0" applyFont="1" applyFill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right" vertical="center"/>
      <protection locked="0"/>
    </xf>
    <xf numFmtId="0" fontId="3" fillId="2" borderId="9" xfId="0" applyFont="1" applyFill="1" applyBorder="1" applyAlignment="1">
      <alignment horizontal="right" vertical="center"/>
      <protection locked="0"/>
    </xf>
    <xf numFmtId="0" fontId="21" fillId="0" borderId="4" xfId="0" applyFont="1" applyBorder="1" applyAlignment="1">
      <alignment horizontal="lef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1" fillId="0" borderId="5" xfId="0" applyFont="1" applyBorder="1" applyAlignment="1">
      <alignment horizontal="lef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4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4" fillId="0" borderId="11" xfId="0" applyNumberFormat="1" applyFont="1" applyBorder="1" applyAlignment="1">
      <alignment horizontal="right"/>
      <protection locked="0"/>
    </xf>
    <xf numFmtId="167" fontId="24" fillId="0" borderId="12" xfId="0" applyNumberFormat="1" applyFont="1" applyBorder="1" applyAlignment="1">
      <alignment horizontal="righ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2" fillId="0" borderId="4" xfId="0" applyFont="1" applyBorder="1" applyAlignment="1">
      <alignment horizontal="left"/>
      <protection locked="0"/>
    </xf>
    <xf numFmtId="0" fontId="21" fillId="0" borderId="0" xfId="0" applyFont="1" applyAlignment="1">
      <alignment horizontal="left"/>
      <protection locked="0"/>
    </xf>
    <xf numFmtId="0" fontId="22" fillId="0" borderId="0" xfId="0" applyFont="1" applyAlignment="1">
      <alignment horizontal="left"/>
      <protection locked="0"/>
    </xf>
    <xf numFmtId="0" fontId="22" fillId="0" borderId="5" xfId="0" applyFont="1" applyBorder="1" applyAlignment="1">
      <alignment horizontal="left"/>
      <protection locked="0"/>
    </xf>
    <xf numFmtId="0" fontId="22" fillId="0" borderId="13" xfId="0" applyFont="1" applyBorder="1" applyAlignment="1">
      <alignment horizontal="left"/>
      <protection locked="0"/>
    </xf>
    <xf numFmtId="167" fontId="22" fillId="0" borderId="0" xfId="0" applyNumberFormat="1" applyFont="1" applyAlignment="1">
      <alignment horizontal="right"/>
      <protection locked="0"/>
    </xf>
    <xf numFmtId="167" fontId="22" fillId="0" borderId="14" xfId="0" applyNumberFormat="1" applyFont="1" applyBorder="1" applyAlignment="1">
      <alignment horizontal="right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0" fontId="23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9" fillId="0" borderId="24" xfId="0" applyFont="1" applyBorder="1" applyAlignment="1">
      <alignment horizontal="left" vertical="center"/>
      <protection locked="0"/>
    </xf>
    <xf numFmtId="167" fontId="9" fillId="0" borderId="0" xfId="0" applyNumberFormat="1" applyFont="1" applyAlignment="1">
      <alignment horizontal="right" vertical="center"/>
      <protection locked="0"/>
    </xf>
    <xf numFmtId="167" fontId="9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6" fillId="0" borderId="4" xfId="0" applyFont="1" applyBorder="1" applyAlignment="1">
      <alignment horizontal="left" vertical="center"/>
      <protection locked="0"/>
    </xf>
    <xf numFmtId="0" fontId="26" fillId="0" borderId="0" xfId="0" applyFont="1" applyAlignment="1">
      <alignment horizontal="left" vertical="center"/>
      <protection locked="0"/>
    </xf>
    <xf numFmtId="168" fontId="26" fillId="0" borderId="0" xfId="0" applyNumberFormat="1" applyFont="1" applyAlignment="1">
      <alignment horizontal="right" vertical="center"/>
      <protection locked="0"/>
    </xf>
    <xf numFmtId="0" fontId="26" fillId="0" borderId="5" xfId="0" applyFont="1" applyBorder="1" applyAlignment="1">
      <alignment horizontal="left" vertical="center"/>
      <protection locked="0"/>
    </xf>
    <xf numFmtId="0" fontId="26" fillId="0" borderId="13" xfId="0" applyFont="1" applyBorder="1" applyAlignment="1">
      <alignment horizontal="left" vertical="center"/>
      <protection locked="0"/>
    </xf>
    <xf numFmtId="0" fontId="26" fillId="0" borderId="14" xfId="0" applyFont="1" applyBorder="1" applyAlignment="1">
      <alignment horizontal="left" vertical="center"/>
      <protection locked="0"/>
    </xf>
    <xf numFmtId="0" fontId="27" fillId="0" borderId="4" xfId="0" applyFont="1" applyBorder="1" applyAlignment="1">
      <alignment horizontal="left" vertical="center"/>
      <protection locked="0"/>
    </xf>
    <xf numFmtId="0" fontId="27" fillId="0" borderId="0" xfId="0" applyFont="1" applyAlignment="1">
      <alignment horizontal="left" vertical="center"/>
      <protection locked="0"/>
    </xf>
    <xf numFmtId="168" fontId="27" fillId="0" borderId="0" xfId="0" applyNumberFormat="1" applyFont="1" applyAlignment="1">
      <alignment horizontal="right" vertical="center"/>
      <protection locked="0"/>
    </xf>
    <xf numFmtId="0" fontId="27" fillId="0" borderId="5" xfId="0" applyFont="1" applyBorder="1" applyAlignment="1">
      <alignment horizontal="left" vertical="center"/>
      <protection locked="0"/>
    </xf>
    <xf numFmtId="0" fontId="27" fillId="0" borderId="13" xfId="0" applyFont="1" applyBorder="1" applyAlignment="1">
      <alignment horizontal="left" vertical="center"/>
      <protection locked="0"/>
    </xf>
    <xf numFmtId="0" fontId="27" fillId="0" borderId="14" xfId="0" applyFont="1" applyBorder="1" applyAlignment="1">
      <alignment horizontal="left" vertical="center"/>
      <protection locked="0"/>
    </xf>
    <xf numFmtId="0" fontId="28" fillId="0" borderId="24" xfId="0" applyFont="1" applyBorder="1" applyAlignment="1">
      <alignment horizontal="center" vertical="center"/>
      <protection locked="0"/>
    </xf>
    <xf numFmtId="49" fontId="28" fillId="0" borderId="24" xfId="0" applyNumberFormat="1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168" fontId="28" fillId="0" borderId="24" xfId="0" applyNumberFormat="1" applyFont="1" applyBorder="1" applyAlignment="1">
      <alignment horizontal="right" vertical="center"/>
      <protection locked="0"/>
    </xf>
    <xf numFmtId="0" fontId="9" fillId="0" borderId="16" xfId="0" applyFont="1" applyBorder="1" applyAlignment="1">
      <alignment horizontal="center" vertical="center"/>
      <protection locked="0"/>
    </xf>
    <xf numFmtId="167" fontId="9" fillId="0" borderId="16" xfId="0" applyNumberFormat="1" applyFont="1" applyBorder="1" applyAlignment="1">
      <alignment horizontal="right" vertical="center"/>
      <protection locked="0"/>
    </xf>
    <xf numFmtId="167" fontId="9" fillId="0" borderId="17" xfId="0" applyNumberFormat="1" applyFont="1" applyBorder="1" applyAlignment="1">
      <alignment horizontal="right" vertical="center"/>
      <protection locked="0"/>
    </xf>
    <xf numFmtId="0" fontId="31" fillId="0" borderId="0" xfId="1" applyFont="1" applyAlignment="1">
      <alignment horizontal="center" vertical="center"/>
      <protection locked="0"/>
    </xf>
    <xf numFmtId="0" fontId="1" fillId="2" borderId="0" xfId="0" applyFont="1" applyFill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164" fontId="19" fillId="0" borderId="0" xfId="0" applyNumberFormat="1" applyFont="1" applyAlignment="1">
      <alignment horizontal="righ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4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/>
      <protection locked="0"/>
    </xf>
    <xf numFmtId="0" fontId="0" fillId="2" borderId="9" xfId="0" applyFill="1" applyBorder="1" applyAlignment="1">
      <alignment horizontal="left" vertical="center"/>
      <protection locked="0"/>
    </xf>
    <xf numFmtId="0" fontId="0" fillId="2" borderId="25" xfId="0" applyFill="1" applyBorder="1" applyAlignment="1">
      <alignment horizontal="left" vertical="center"/>
      <protection locked="0"/>
    </xf>
    <xf numFmtId="0" fontId="1" fillId="0" borderId="0" xfId="0" applyFont="1" applyAlignment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164" fontId="15" fillId="2" borderId="0" xfId="0" applyNumberFormat="1" applyFont="1" applyFill="1" applyAlignment="1">
      <alignment horizontal="right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  <protection locked="0"/>
    </xf>
    <xf numFmtId="164" fontId="3" fillId="2" borderId="9" xfId="0" applyNumberFormat="1" applyFont="1" applyFill="1" applyBorder="1" applyAlignment="1">
      <alignment horizontal="right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lef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164" fontId="8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164" fontId="23" fillId="0" borderId="0" xfId="0" applyNumberFormat="1" applyFont="1" applyAlignment="1">
      <alignment horizontal="right"/>
      <protection locked="0"/>
    </xf>
    <xf numFmtId="0" fontId="22" fillId="0" borderId="0" xfId="0" applyFont="1" applyAlignment="1">
      <alignment horizontal="left"/>
      <protection locked="0"/>
    </xf>
    <xf numFmtId="164" fontId="21" fillId="0" borderId="0" xfId="0" applyNumberFormat="1" applyFont="1" applyAlignment="1">
      <alignment horizontal="right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164" fontId="15" fillId="0" borderId="0" xfId="0" applyNumberFormat="1" applyFont="1" applyAlignment="1">
      <alignment horizontal="right"/>
      <protection locked="0"/>
    </xf>
    <xf numFmtId="0" fontId="26" fillId="0" borderId="0" xfId="0" applyFont="1" applyAlignment="1">
      <alignment horizontal="left" vertical="center" wrapText="1"/>
      <protection locked="0"/>
    </xf>
    <xf numFmtId="0" fontId="26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left" vertical="top" wrapText="1"/>
      <protection locked="0"/>
    </xf>
    <xf numFmtId="0" fontId="28" fillId="0" borderId="24" xfId="0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left" vertical="center"/>
      <protection locked="0"/>
    </xf>
    <xf numFmtId="164" fontId="28" fillId="0" borderId="24" xfId="0" applyNumberFormat="1" applyFont="1" applyBorder="1" applyAlignment="1">
      <alignment horizontal="right" vertical="center"/>
      <protection locked="0"/>
    </xf>
    <xf numFmtId="0" fontId="27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horizontal="left" vertical="center"/>
      <protection locked="0"/>
    </xf>
    <xf numFmtId="0" fontId="5" fillId="2" borderId="22" xfId="0" applyFont="1" applyFill="1" applyBorder="1" applyAlignment="1">
      <alignment horizontal="center" vertical="center" wrapText="1"/>
      <protection locked="0"/>
    </xf>
    <xf numFmtId="0" fontId="0" fillId="2" borderId="22" xfId="0" applyFill="1" applyBorder="1" applyAlignment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166" fontId="5" fillId="0" borderId="0" xfId="0" applyNumberFormat="1" applyFont="1" applyAlignment="1">
      <alignment horizontal="left" vertical="top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5" fillId="2" borderId="0" xfId="0" applyFont="1" applyFill="1" applyAlignment="1">
      <alignment horizontal="center" vertical="center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8" fillId="0" borderId="0" xfId="0" applyNumberFormat="1" applyFont="1" applyAlignment="1">
      <alignment horizontal="righ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85"/>
  <sheetViews>
    <sheetView showGridLines="0" tabSelected="1" workbookViewId="0">
      <pane ySplit="1" topLeftCell="A32" activePane="bottomLeft" state="frozenSplit"/>
      <selection pane="bottomLeft" activeCell="L36" sqref="L36"/>
    </sheetView>
  </sheetViews>
  <sheetFormatPr defaultColWidth="10.7109375" defaultRowHeight="14.25" customHeight="1" x14ac:dyDescent="0.3"/>
  <cols>
    <col min="1" max="1" width="8.28515625" style="2" customWidth="1"/>
    <col min="2" max="2" width="1.7109375" style="2" customWidth="1"/>
    <col min="3" max="3" width="4.140625" style="2" customWidth="1"/>
    <col min="4" max="33" width="2.42578125" style="2" customWidth="1"/>
    <col min="34" max="34" width="3.28515625" style="2" customWidth="1"/>
    <col min="35" max="37" width="2.42578125" style="2" customWidth="1"/>
    <col min="38" max="38" width="8.28515625" style="2" customWidth="1"/>
    <col min="39" max="39" width="3.28515625" style="2" customWidth="1"/>
    <col min="40" max="40" width="13.28515625" style="2" customWidth="1"/>
    <col min="41" max="41" width="7.42578125" style="2" customWidth="1"/>
    <col min="42" max="42" width="4.140625" style="2" customWidth="1"/>
    <col min="43" max="43" width="4.7109375" style="2" customWidth="1"/>
    <col min="44" max="44" width="10.7109375" style="1" customWidth="1"/>
    <col min="45" max="46" width="25.85546875" style="2" hidden="1" customWidth="1"/>
    <col min="47" max="47" width="25" style="2" hidden="1" customWidth="1"/>
    <col min="48" max="52" width="21.7109375" style="2" hidden="1" customWidth="1"/>
    <col min="53" max="53" width="19.140625" style="2" hidden="1" customWidth="1"/>
    <col min="54" max="54" width="25" style="2" hidden="1" customWidth="1"/>
    <col min="55" max="56" width="19.140625" style="2" hidden="1" customWidth="1"/>
    <col min="57" max="57" width="66.42578125" style="2" customWidth="1"/>
    <col min="58" max="70" width="10.7109375" style="1" customWidth="1"/>
    <col min="71" max="89" width="10.7109375" style="2" hidden="1" customWidth="1"/>
    <col min="90" max="16384" width="10.7109375" style="1"/>
  </cols>
  <sheetData>
    <row r="1" spans="2:72" s="2" customFormat="1" ht="37.5" customHeight="1" x14ac:dyDescent="0.3">
      <c r="C1" s="13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R1" s="127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S1" s="3"/>
      <c r="BT1" s="3"/>
    </row>
    <row r="2" spans="2:72" s="2" customFormat="1" ht="7.5" customHeigh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BS2" s="3" t="s">
        <v>1</v>
      </c>
      <c r="BT2" s="3" t="s">
        <v>3</v>
      </c>
    </row>
    <row r="3" spans="2:72" s="2" customFormat="1" ht="37.5" customHeight="1" x14ac:dyDescent="0.3">
      <c r="B3" s="7"/>
      <c r="C3" s="145" t="s">
        <v>4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8"/>
      <c r="AS3" s="9" t="s">
        <v>5</v>
      </c>
      <c r="BS3" s="3" t="s">
        <v>6</v>
      </c>
    </row>
    <row r="4" spans="2:72" s="2" customFormat="1" ht="7.5" customHeight="1" x14ac:dyDescent="0.3">
      <c r="B4" s="7"/>
      <c r="AQ4" s="8"/>
      <c r="BS4" s="3" t="s">
        <v>1</v>
      </c>
    </row>
    <row r="5" spans="2:72" s="2" customFormat="1" ht="26.25" customHeight="1" x14ac:dyDescent="0.3">
      <c r="B5" s="7"/>
      <c r="D5" s="10" t="s">
        <v>7</v>
      </c>
      <c r="K5" s="149" t="s">
        <v>305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Q5" s="8"/>
      <c r="BS5" s="3" t="s">
        <v>8</v>
      </c>
    </row>
    <row r="6" spans="2:72" s="2" customFormat="1" ht="7.5" customHeight="1" x14ac:dyDescent="0.3">
      <c r="B6" s="7"/>
      <c r="AQ6" s="8"/>
      <c r="BS6" s="3" t="s">
        <v>9</v>
      </c>
    </row>
    <row r="7" spans="2:72" s="2" customFormat="1" ht="15" customHeight="1" x14ac:dyDescent="0.3">
      <c r="B7" s="7"/>
      <c r="D7" s="11" t="s">
        <v>10</v>
      </c>
      <c r="K7" s="12" t="s">
        <v>11</v>
      </c>
      <c r="AK7" s="11" t="s">
        <v>12</v>
      </c>
      <c r="AN7" s="12"/>
      <c r="AQ7" s="8"/>
      <c r="BS7" s="3" t="s">
        <v>13</v>
      </c>
    </row>
    <row r="8" spans="2:72" s="2" customFormat="1" ht="15" customHeight="1" x14ac:dyDescent="0.3">
      <c r="B8" s="7"/>
      <c r="AQ8" s="8"/>
      <c r="BS8" s="3" t="s">
        <v>14</v>
      </c>
    </row>
    <row r="9" spans="2:72" s="2" customFormat="1" ht="15" customHeight="1" x14ac:dyDescent="0.3">
      <c r="B9" s="7"/>
      <c r="D9" s="11" t="s">
        <v>15</v>
      </c>
      <c r="AK9" s="11" t="s">
        <v>16</v>
      </c>
      <c r="AN9" s="12" t="s">
        <v>17</v>
      </c>
      <c r="AQ9" s="8"/>
      <c r="BS9" s="3" t="s">
        <v>8</v>
      </c>
    </row>
    <row r="10" spans="2:72" s="2" customFormat="1" ht="19.5" customHeight="1" x14ac:dyDescent="0.3">
      <c r="B10" s="7"/>
      <c r="E10" s="12" t="s">
        <v>18</v>
      </c>
      <c r="AK10" s="11" t="s">
        <v>19</v>
      </c>
      <c r="AN10" s="12"/>
      <c r="AQ10" s="8"/>
      <c r="BS10" s="3" t="s">
        <v>8</v>
      </c>
    </row>
    <row r="11" spans="2:72" s="2" customFormat="1" ht="7.5" customHeight="1" x14ac:dyDescent="0.3">
      <c r="B11" s="7"/>
      <c r="AQ11" s="8"/>
      <c r="BS11" s="3" t="s">
        <v>8</v>
      </c>
    </row>
    <row r="12" spans="2:72" s="2" customFormat="1" ht="15" customHeight="1" x14ac:dyDescent="0.3">
      <c r="B12" s="7"/>
      <c r="D12" s="11" t="s">
        <v>20</v>
      </c>
      <c r="AK12" s="11" t="s">
        <v>16</v>
      </c>
      <c r="AN12" s="12"/>
      <c r="AQ12" s="8"/>
      <c r="BS12" s="3" t="s">
        <v>8</v>
      </c>
    </row>
    <row r="13" spans="2:72" s="2" customFormat="1" ht="15.75" customHeight="1" x14ac:dyDescent="0.3">
      <c r="B13" s="7"/>
      <c r="E13" s="12" t="s">
        <v>11</v>
      </c>
      <c r="AK13" s="11" t="s">
        <v>19</v>
      </c>
      <c r="AN13" s="12"/>
      <c r="AQ13" s="8"/>
      <c r="BS13" s="3" t="s">
        <v>8</v>
      </c>
    </row>
    <row r="14" spans="2:72" s="2" customFormat="1" ht="7.5" customHeight="1" x14ac:dyDescent="0.3">
      <c r="B14" s="7"/>
      <c r="AQ14" s="8"/>
      <c r="BS14" s="3" t="s">
        <v>0</v>
      </c>
    </row>
    <row r="15" spans="2:72" s="2" customFormat="1" ht="15" customHeight="1" x14ac:dyDescent="0.3">
      <c r="B15" s="7"/>
      <c r="D15" s="11" t="s">
        <v>21</v>
      </c>
      <c r="AK15" s="11" t="s">
        <v>16</v>
      </c>
      <c r="AN15" s="12" t="s">
        <v>22</v>
      </c>
      <c r="AQ15" s="8"/>
      <c r="BS15" s="3" t="s">
        <v>0</v>
      </c>
    </row>
    <row r="16" spans="2:72" s="2" customFormat="1" ht="19.5" customHeight="1" x14ac:dyDescent="0.3">
      <c r="B16" s="7"/>
      <c r="E16" s="12" t="s">
        <v>23</v>
      </c>
      <c r="AK16" s="11" t="s">
        <v>19</v>
      </c>
      <c r="AN16" s="12"/>
      <c r="AQ16" s="8"/>
      <c r="BS16" s="3" t="s">
        <v>24</v>
      </c>
    </row>
    <row r="17" spans="2:71" s="2" customFormat="1" ht="7.5" customHeight="1" x14ac:dyDescent="0.3">
      <c r="B17" s="7"/>
      <c r="AQ17" s="8"/>
      <c r="BS17" s="3" t="s">
        <v>1</v>
      </c>
    </row>
    <row r="18" spans="2:71" s="2" customFormat="1" ht="15" customHeight="1" x14ac:dyDescent="0.3">
      <c r="B18" s="7"/>
      <c r="D18" s="11" t="s">
        <v>25</v>
      </c>
      <c r="AK18" s="11" t="s">
        <v>16</v>
      </c>
      <c r="AN18" s="12"/>
      <c r="AQ18" s="8"/>
      <c r="BS18" s="3" t="s">
        <v>8</v>
      </c>
    </row>
    <row r="19" spans="2:71" s="2" customFormat="1" ht="19.5" customHeight="1" x14ac:dyDescent="0.3">
      <c r="B19" s="7"/>
      <c r="E19" s="12" t="s">
        <v>11</v>
      </c>
      <c r="AK19" s="11" t="s">
        <v>19</v>
      </c>
      <c r="AN19" s="12"/>
      <c r="AQ19" s="8"/>
    </row>
    <row r="20" spans="2:71" s="2" customFormat="1" ht="7.5" customHeight="1" x14ac:dyDescent="0.3">
      <c r="B20" s="7"/>
      <c r="AQ20" s="8"/>
    </row>
    <row r="21" spans="2:71" s="2" customFormat="1" ht="7.5" customHeight="1" x14ac:dyDescent="0.3">
      <c r="B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Q21" s="8"/>
    </row>
    <row r="22" spans="2:71" s="2" customFormat="1" ht="15" customHeight="1" x14ac:dyDescent="0.3">
      <c r="B22" s="7"/>
      <c r="D22" s="14" t="s">
        <v>26</v>
      </c>
      <c r="AK22" s="154">
        <f>ROUNDUP($AG$79,2)</f>
        <v>0</v>
      </c>
      <c r="AL22" s="128"/>
      <c r="AM22" s="128"/>
      <c r="AN22" s="128"/>
      <c r="AO22" s="128"/>
      <c r="AQ22" s="8"/>
    </row>
    <row r="23" spans="2:71" s="2" customFormat="1" ht="15" customHeight="1" x14ac:dyDescent="0.3">
      <c r="B23" s="7"/>
      <c r="D23" s="14" t="s">
        <v>27</v>
      </c>
      <c r="AK23" s="154">
        <f>ROUNDUP($AG$82,2)</f>
        <v>0</v>
      </c>
      <c r="AL23" s="128"/>
      <c r="AM23" s="128"/>
      <c r="AN23" s="128"/>
      <c r="AO23" s="128"/>
      <c r="AQ23" s="8"/>
    </row>
    <row r="24" spans="2:71" s="3" customFormat="1" ht="7.5" customHeight="1" x14ac:dyDescent="0.3">
      <c r="B24" s="15"/>
      <c r="AQ24" s="16"/>
    </row>
    <row r="25" spans="2:71" s="3" customFormat="1" ht="27" customHeight="1" x14ac:dyDescent="0.3">
      <c r="B25" s="15"/>
      <c r="D25" s="17" t="s">
        <v>28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55">
        <f>ROUNDUP($AK$22+$AK$23,2)</f>
        <v>0</v>
      </c>
      <c r="AL25" s="156"/>
      <c r="AM25" s="156"/>
      <c r="AN25" s="156"/>
      <c r="AO25" s="156"/>
      <c r="AQ25" s="16"/>
    </row>
    <row r="26" spans="2:71" s="3" customFormat="1" ht="7.5" customHeight="1" x14ac:dyDescent="0.3">
      <c r="B26" s="15"/>
      <c r="AQ26" s="16"/>
    </row>
    <row r="27" spans="2:71" s="3" customFormat="1" ht="15" customHeight="1" x14ac:dyDescent="0.3">
      <c r="B27" s="19"/>
      <c r="D27" s="20" t="s">
        <v>29</v>
      </c>
      <c r="F27" s="20" t="s">
        <v>30</v>
      </c>
      <c r="L27" s="151">
        <v>0.21</v>
      </c>
      <c r="M27" s="152"/>
      <c r="N27" s="152"/>
      <c r="O27" s="152"/>
      <c r="T27" s="22" t="s">
        <v>31</v>
      </c>
      <c r="W27" s="153">
        <f>ROUNDUP($AZ$79+SUM($CD$83:$CD$83),2)</f>
        <v>0</v>
      </c>
      <c r="X27" s="152"/>
      <c r="Y27" s="152"/>
      <c r="Z27" s="152"/>
      <c r="AA27" s="152"/>
      <c r="AB27" s="152"/>
      <c r="AC27" s="152"/>
      <c r="AD27" s="152"/>
      <c r="AE27" s="152"/>
      <c r="AK27" s="153">
        <f>ROUNDUP($AV$79+SUM($BY$83:$BY$83),1)</f>
        <v>0</v>
      </c>
      <c r="AL27" s="152"/>
      <c r="AM27" s="152"/>
      <c r="AN27" s="152"/>
      <c r="AO27" s="152"/>
      <c r="AQ27" s="23"/>
    </row>
    <row r="28" spans="2:71" s="3" customFormat="1" ht="15" customHeight="1" x14ac:dyDescent="0.3">
      <c r="B28" s="19"/>
      <c r="F28" s="20" t="s">
        <v>32</v>
      </c>
      <c r="L28" s="151">
        <v>0.15</v>
      </c>
      <c r="M28" s="152"/>
      <c r="N28" s="152"/>
      <c r="O28" s="152"/>
      <c r="T28" s="22" t="s">
        <v>31</v>
      </c>
      <c r="W28" s="153">
        <f>ROUNDUP($BA$79+SUM($CE$83:$CE$83),2)</f>
        <v>0</v>
      </c>
      <c r="X28" s="152"/>
      <c r="Y28" s="152"/>
      <c r="Z28" s="152"/>
      <c r="AA28" s="152"/>
      <c r="AB28" s="152"/>
      <c r="AC28" s="152"/>
      <c r="AD28" s="152"/>
      <c r="AE28" s="152"/>
      <c r="AK28" s="153">
        <f>ROUNDUP($AW$79+SUM($BZ$83:$BZ$83),1)</f>
        <v>0</v>
      </c>
      <c r="AL28" s="152"/>
      <c r="AM28" s="152"/>
      <c r="AN28" s="152"/>
      <c r="AO28" s="152"/>
      <c r="AQ28" s="23"/>
    </row>
    <row r="29" spans="2:71" s="3" customFormat="1" ht="15" hidden="1" customHeight="1" x14ac:dyDescent="0.3">
      <c r="B29" s="19"/>
      <c r="F29" s="20" t="s">
        <v>33</v>
      </c>
      <c r="L29" s="151">
        <v>0.21</v>
      </c>
      <c r="M29" s="152"/>
      <c r="N29" s="152"/>
      <c r="O29" s="152"/>
      <c r="T29" s="22" t="s">
        <v>31</v>
      </c>
      <c r="W29" s="153">
        <f>ROUNDUP($BB$79+SUM($CF$83:$CF$83),2)</f>
        <v>0</v>
      </c>
      <c r="X29" s="152"/>
      <c r="Y29" s="152"/>
      <c r="Z29" s="152"/>
      <c r="AA29" s="152"/>
      <c r="AB29" s="152"/>
      <c r="AC29" s="152"/>
      <c r="AD29" s="152"/>
      <c r="AE29" s="152"/>
      <c r="AK29" s="153">
        <v>0</v>
      </c>
      <c r="AL29" s="152"/>
      <c r="AM29" s="152"/>
      <c r="AN29" s="152"/>
      <c r="AO29" s="152"/>
      <c r="AQ29" s="23"/>
    </row>
    <row r="30" spans="2:71" s="3" customFormat="1" ht="15" hidden="1" customHeight="1" x14ac:dyDescent="0.3">
      <c r="B30" s="19"/>
      <c r="F30" s="20" t="s">
        <v>34</v>
      </c>
      <c r="L30" s="151">
        <v>0.15</v>
      </c>
      <c r="M30" s="152"/>
      <c r="N30" s="152"/>
      <c r="O30" s="152"/>
      <c r="T30" s="22" t="s">
        <v>31</v>
      </c>
      <c r="W30" s="153">
        <f>ROUNDUP($BC$79+SUM($CG$83:$CG$83),2)</f>
        <v>0</v>
      </c>
      <c r="X30" s="152"/>
      <c r="Y30" s="152"/>
      <c r="Z30" s="152"/>
      <c r="AA30" s="152"/>
      <c r="AB30" s="152"/>
      <c r="AC30" s="152"/>
      <c r="AD30" s="152"/>
      <c r="AE30" s="152"/>
      <c r="AK30" s="153">
        <v>0</v>
      </c>
      <c r="AL30" s="152"/>
      <c r="AM30" s="152"/>
      <c r="AN30" s="152"/>
      <c r="AO30" s="152"/>
      <c r="AQ30" s="23"/>
    </row>
    <row r="31" spans="2:71" s="3" customFormat="1" ht="15" hidden="1" customHeight="1" x14ac:dyDescent="0.3">
      <c r="B31" s="19"/>
      <c r="F31" s="20" t="s">
        <v>35</v>
      </c>
      <c r="L31" s="151">
        <v>0</v>
      </c>
      <c r="M31" s="152"/>
      <c r="N31" s="152"/>
      <c r="O31" s="152"/>
      <c r="T31" s="22" t="s">
        <v>31</v>
      </c>
      <c r="W31" s="153">
        <f>ROUNDUP($BD$79+SUM($CH$83:$CH$83),2)</f>
        <v>0</v>
      </c>
      <c r="X31" s="152"/>
      <c r="Y31" s="152"/>
      <c r="Z31" s="152"/>
      <c r="AA31" s="152"/>
      <c r="AB31" s="152"/>
      <c r="AC31" s="152"/>
      <c r="AD31" s="152"/>
      <c r="AE31" s="152"/>
      <c r="AK31" s="153">
        <v>0</v>
      </c>
      <c r="AL31" s="152"/>
      <c r="AM31" s="152"/>
      <c r="AN31" s="152"/>
      <c r="AO31" s="152"/>
      <c r="AQ31" s="23"/>
    </row>
    <row r="32" spans="2:71" s="3" customFormat="1" ht="7.5" customHeight="1" x14ac:dyDescent="0.3">
      <c r="B32" s="15"/>
      <c r="AQ32" s="16"/>
    </row>
    <row r="33" spans="2:43" s="3" customFormat="1" ht="27" customHeight="1" x14ac:dyDescent="0.3">
      <c r="B33" s="15"/>
      <c r="C33" s="24"/>
      <c r="D33" s="25" t="s">
        <v>36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 t="s">
        <v>37</v>
      </c>
      <c r="U33" s="26"/>
      <c r="V33" s="26"/>
      <c r="W33" s="26"/>
      <c r="X33" s="143" t="s">
        <v>38</v>
      </c>
      <c r="Y33" s="136"/>
      <c r="Z33" s="136"/>
      <c r="AA33" s="136"/>
      <c r="AB33" s="136"/>
      <c r="AC33" s="26"/>
      <c r="AD33" s="26"/>
      <c r="AE33" s="26"/>
      <c r="AF33" s="26"/>
      <c r="AG33" s="26"/>
      <c r="AH33" s="26"/>
      <c r="AI33" s="26"/>
      <c r="AJ33" s="26"/>
      <c r="AK33" s="144">
        <f>ROUNDUP(SUM($AK$25:$AK$31),2)</f>
        <v>0</v>
      </c>
      <c r="AL33" s="136"/>
      <c r="AM33" s="136"/>
      <c r="AN33" s="136"/>
      <c r="AO33" s="137"/>
      <c r="AP33" s="24"/>
      <c r="AQ33" s="16"/>
    </row>
    <row r="34" spans="2:43" s="3" customFormat="1" ht="15" customHeight="1" x14ac:dyDescent="0.3">
      <c r="B34" s="15"/>
      <c r="AQ34" s="16"/>
    </row>
    <row r="35" spans="2:43" s="2" customFormat="1" ht="14.25" customHeight="1" x14ac:dyDescent="0.3">
      <c r="B35" s="7"/>
      <c r="AQ35" s="8"/>
    </row>
    <row r="36" spans="2:43" s="2" customFormat="1" ht="14.25" customHeight="1" x14ac:dyDescent="0.3">
      <c r="B36" s="7"/>
      <c r="AQ36" s="8"/>
    </row>
    <row r="37" spans="2:43" s="2" customFormat="1" ht="14.25" customHeight="1" x14ac:dyDescent="0.3">
      <c r="B37" s="7"/>
      <c r="AQ37" s="8"/>
    </row>
    <row r="38" spans="2:43" s="2" customFormat="1" ht="14.25" customHeight="1" x14ac:dyDescent="0.3">
      <c r="B38" s="7"/>
      <c r="AQ38" s="8"/>
    </row>
    <row r="39" spans="2:43" s="2" customFormat="1" ht="14.25" customHeight="1" x14ac:dyDescent="0.3">
      <c r="B39" s="7"/>
      <c r="AQ39" s="8"/>
    </row>
    <row r="40" spans="2:43" s="2" customFormat="1" ht="14.25" customHeight="1" x14ac:dyDescent="0.3">
      <c r="B40" s="7"/>
      <c r="AQ40" s="8"/>
    </row>
    <row r="41" spans="2:43" s="3" customFormat="1" ht="15.75" customHeight="1" x14ac:dyDescent="0.3">
      <c r="B41" s="15"/>
      <c r="D41" s="28" t="s">
        <v>39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0"/>
      <c r="AC41" s="28" t="s">
        <v>40</v>
      </c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30"/>
      <c r="AQ41" s="16"/>
    </row>
    <row r="42" spans="2:43" s="2" customFormat="1" ht="14.25" customHeight="1" x14ac:dyDescent="0.3">
      <c r="B42" s="7"/>
      <c r="D42" s="31"/>
      <c r="Z42" s="32"/>
      <c r="AC42" s="31"/>
      <c r="AO42" s="32"/>
      <c r="AQ42" s="8"/>
    </row>
    <row r="43" spans="2:43" s="2" customFormat="1" ht="14.25" customHeight="1" x14ac:dyDescent="0.3">
      <c r="B43" s="7"/>
      <c r="D43" s="31"/>
      <c r="Z43" s="32"/>
      <c r="AC43" s="31"/>
      <c r="AO43" s="32"/>
      <c r="AQ43" s="8"/>
    </row>
    <row r="44" spans="2:43" s="2" customFormat="1" ht="14.25" customHeight="1" x14ac:dyDescent="0.3">
      <c r="B44" s="7"/>
      <c r="D44" s="31"/>
      <c r="Z44" s="32"/>
      <c r="AC44" s="31"/>
      <c r="AO44" s="32"/>
      <c r="AQ44" s="8"/>
    </row>
    <row r="45" spans="2:43" s="2" customFormat="1" ht="14.25" customHeight="1" x14ac:dyDescent="0.3">
      <c r="B45" s="7"/>
      <c r="D45" s="31"/>
      <c r="Z45" s="32"/>
      <c r="AC45" s="31"/>
      <c r="AO45" s="32"/>
      <c r="AQ45" s="8"/>
    </row>
    <row r="46" spans="2:43" s="2" customFormat="1" ht="14.25" customHeight="1" x14ac:dyDescent="0.3">
      <c r="B46" s="7"/>
      <c r="D46" s="31"/>
      <c r="Z46" s="32"/>
      <c r="AC46" s="31"/>
      <c r="AO46" s="32"/>
      <c r="AQ46" s="8"/>
    </row>
    <row r="47" spans="2:43" s="2" customFormat="1" ht="14.25" customHeight="1" x14ac:dyDescent="0.3">
      <c r="B47" s="7"/>
      <c r="D47" s="31"/>
      <c r="Z47" s="32"/>
      <c r="AC47" s="31"/>
      <c r="AO47" s="32"/>
      <c r="AQ47" s="8"/>
    </row>
    <row r="48" spans="2:43" s="2" customFormat="1" ht="14.25" customHeight="1" x14ac:dyDescent="0.3">
      <c r="B48" s="7"/>
      <c r="D48" s="31"/>
      <c r="Z48" s="32"/>
      <c r="AC48" s="31"/>
      <c r="AO48" s="32"/>
      <c r="AQ48" s="8"/>
    </row>
    <row r="49" spans="2:43" s="2" customFormat="1" ht="14.25" customHeight="1" x14ac:dyDescent="0.3">
      <c r="B49" s="7"/>
      <c r="D49" s="31"/>
      <c r="Z49" s="32"/>
      <c r="AC49" s="31"/>
      <c r="AO49" s="32"/>
      <c r="AQ49" s="8"/>
    </row>
    <row r="50" spans="2:43" s="3" customFormat="1" ht="15.75" customHeight="1" x14ac:dyDescent="0.3">
      <c r="B50" s="15"/>
      <c r="D50" s="33" t="s">
        <v>41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5" t="s">
        <v>42</v>
      </c>
      <c r="S50" s="34"/>
      <c r="T50" s="34"/>
      <c r="U50" s="34"/>
      <c r="V50" s="34"/>
      <c r="W50" s="34"/>
      <c r="X50" s="34"/>
      <c r="Y50" s="34"/>
      <c r="Z50" s="36"/>
      <c r="AC50" s="33" t="s">
        <v>41</v>
      </c>
      <c r="AD50" s="34"/>
      <c r="AE50" s="34"/>
      <c r="AF50" s="34"/>
      <c r="AG50" s="34"/>
      <c r="AH50" s="34"/>
      <c r="AI50" s="34"/>
      <c r="AJ50" s="34"/>
      <c r="AK50" s="34"/>
      <c r="AL50" s="34"/>
      <c r="AM50" s="35" t="s">
        <v>42</v>
      </c>
      <c r="AN50" s="34"/>
      <c r="AO50" s="36"/>
      <c r="AQ50" s="16"/>
    </row>
    <row r="51" spans="2:43" s="2" customFormat="1" ht="14.25" customHeight="1" x14ac:dyDescent="0.3">
      <c r="B51" s="7"/>
      <c r="AQ51" s="8"/>
    </row>
    <row r="52" spans="2:43" s="3" customFormat="1" ht="15.75" customHeight="1" x14ac:dyDescent="0.3">
      <c r="B52" s="15"/>
      <c r="D52" s="28" t="s">
        <v>43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C52" s="28" t="s">
        <v>44</v>
      </c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30"/>
      <c r="AQ52" s="16"/>
    </row>
    <row r="53" spans="2:43" s="2" customFormat="1" ht="14.25" customHeight="1" x14ac:dyDescent="0.3">
      <c r="B53" s="7"/>
      <c r="D53" s="31"/>
      <c r="Z53" s="32"/>
      <c r="AC53" s="31"/>
      <c r="AO53" s="32"/>
      <c r="AQ53" s="8"/>
    </row>
    <row r="54" spans="2:43" s="2" customFormat="1" ht="14.25" customHeight="1" x14ac:dyDescent="0.3">
      <c r="B54" s="7"/>
      <c r="D54" s="31"/>
      <c r="Z54" s="32"/>
      <c r="AC54" s="31"/>
      <c r="AO54" s="32"/>
      <c r="AQ54" s="8"/>
    </row>
    <row r="55" spans="2:43" s="2" customFormat="1" ht="14.25" customHeight="1" x14ac:dyDescent="0.3">
      <c r="B55" s="7"/>
      <c r="D55" s="31"/>
      <c r="Z55" s="32"/>
      <c r="AC55" s="31"/>
      <c r="AO55" s="32"/>
      <c r="AQ55" s="8"/>
    </row>
    <row r="56" spans="2:43" s="2" customFormat="1" ht="14.25" customHeight="1" x14ac:dyDescent="0.3">
      <c r="B56" s="7"/>
      <c r="D56" s="31"/>
      <c r="Z56" s="32"/>
      <c r="AC56" s="31"/>
      <c r="AO56" s="32"/>
      <c r="AQ56" s="8"/>
    </row>
    <row r="57" spans="2:43" s="2" customFormat="1" ht="14.25" customHeight="1" x14ac:dyDescent="0.3">
      <c r="B57" s="7"/>
      <c r="D57" s="31"/>
      <c r="Z57" s="32"/>
      <c r="AC57" s="31"/>
      <c r="AO57" s="32"/>
      <c r="AQ57" s="8"/>
    </row>
    <row r="58" spans="2:43" s="2" customFormat="1" ht="14.25" customHeight="1" x14ac:dyDescent="0.3">
      <c r="B58" s="7"/>
      <c r="D58" s="31"/>
      <c r="Z58" s="32"/>
      <c r="AC58" s="31"/>
      <c r="AO58" s="32"/>
      <c r="AQ58" s="8"/>
    </row>
    <row r="59" spans="2:43" s="2" customFormat="1" ht="14.25" customHeight="1" x14ac:dyDescent="0.3">
      <c r="B59" s="7"/>
      <c r="D59" s="31"/>
      <c r="Z59" s="32"/>
      <c r="AC59" s="31"/>
      <c r="AO59" s="32"/>
      <c r="AQ59" s="8"/>
    </row>
    <row r="60" spans="2:43" s="2" customFormat="1" ht="14.25" customHeight="1" x14ac:dyDescent="0.3">
      <c r="B60" s="7"/>
      <c r="D60" s="31"/>
      <c r="Z60" s="32"/>
      <c r="AC60" s="31"/>
      <c r="AO60" s="32"/>
      <c r="AQ60" s="8"/>
    </row>
    <row r="61" spans="2:43" s="3" customFormat="1" ht="15.75" customHeight="1" x14ac:dyDescent="0.3">
      <c r="B61" s="15"/>
      <c r="D61" s="33" t="s">
        <v>41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 t="s">
        <v>42</v>
      </c>
      <c r="S61" s="34"/>
      <c r="T61" s="34"/>
      <c r="U61" s="34"/>
      <c r="V61" s="34"/>
      <c r="W61" s="34"/>
      <c r="X61" s="34"/>
      <c r="Y61" s="34"/>
      <c r="Z61" s="36"/>
      <c r="AC61" s="33" t="s">
        <v>41</v>
      </c>
      <c r="AD61" s="34"/>
      <c r="AE61" s="34"/>
      <c r="AF61" s="34"/>
      <c r="AG61" s="34"/>
      <c r="AH61" s="34"/>
      <c r="AI61" s="34"/>
      <c r="AJ61" s="34"/>
      <c r="AK61" s="34"/>
      <c r="AL61" s="34"/>
      <c r="AM61" s="35" t="s">
        <v>42</v>
      </c>
      <c r="AN61" s="34"/>
      <c r="AO61" s="36"/>
      <c r="AQ61" s="16"/>
    </row>
    <row r="62" spans="2:43" s="3" customFormat="1" ht="7.5" customHeight="1" x14ac:dyDescent="0.3">
      <c r="B62" s="15"/>
      <c r="AQ62" s="16"/>
    </row>
    <row r="63" spans="2:43" s="3" customFormat="1" ht="7.5" customHeight="1" x14ac:dyDescent="0.3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9"/>
    </row>
    <row r="67" spans="1:76" s="3" customFormat="1" ht="7.5" customHeight="1" x14ac:dyDescent="0.3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2"/>
    </row>
    <row r="68" spans="1:76" s="3" customFormat="1" ht="37.5" customHeight="1" x14ac:dyDescent="0.3">
      <c r="B68" s="15"/>
      <c r="C68" s="145" t="s">
        <v>45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6"/>
    </row>
    <row r="69" spans="1:76" s="3" customFormat="1" ht="7.5" customHeight="1" x14ac:dyDescent="0.3">
      <c r="B69" s="15"/>
      <c r="AQ69" s="16"/>
    </row>
    <row r="70" spans="1:76" s="10" customFormat="1" ht="27" customHeight="1" x14ac:dyDescent="0.3">
      <c r="B70" s="43"/>
      <c r="C70" s="10" t="s">
        <v>7</v>
      </c>
      <c r="L70" s="149" t="str">
        <f>$K$5</f>
        <v>„Rekonstrukce školního hřiště v Dolních Jirčanech“</v>
      </c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Q70" s="44"/>
    </row>
    <row r="71" spans="1:76" s="3" customFormat="1" ht="7.5" customHeight="1" x14ac:dyDescent="0.3">
      <c r="B71" s="15"/>
      <c r="AQ71" s="16"/>
    </row>
    <row r="72" spans="1:76" s="3" customFormat="1" ht="15.75" customHeight="1" x14ac:dyDescent="0.3">
      <c r="B72" s="15"/>
      <c r="C72" s="11" t="s">
        <v>10</v>
      </c>
      <c r="L72" s="45" t="str">
        <f>IF($K$7="","",$K$7)</f>
        <v xml:space="preserve"> </v>
      </c>
      <c r="AI72" s="11" t="s">
        <v>12</v>
      </c>
      <c r="AM72" s="46" t="str">
        <f>IF($AN$7="","",$AN$7)</f>
        <v/>
      </c>
      <c r="AQ72" s="16"/>
    </row>
    <row r="73" spans="1:76" s="3" customFormat="1" ht="7.5" customHeight="1" x14ac:dyDescent="0.3">
      <c r="B73" s="15"/>
      <c r="AQ73" s="16"/>
    </row>
    <row r="74" spans="1:76" s="3" customFormat="1" ht="18.75" customHeight="1" x14ac:dyDescent="0.3">
      <c r="B74" s="15"/>
      <c r="C74" s="11" t="s">
        <v>15</v>
      </c>
      <c r="L74" s="12" t="str">
        <f>IF($E$10="","",$E$10)</f>
        <v>Obec Psáry, Pražská 137, 252 44 Psáry</v>
      </c>
      <c r="AI74" s="11" t="s">
        <v>21</v>
      </c>
      <c r="AM74" s="150" t="str">
        <f>IF($E$16="","",$E$16)</f>
        <v xml:space="preserve">HW PROJEKT s.r.o., Pod Lázní 1026/2, 140 00 Praha </v>
      </c>
      <c r="AN74" s="134"/>
      <c r="AO74" s="134"/>
      <c r="AP74" s="134"/>
      <c r="AQ74" s="16"/>
      <c r="AS74" s="131" t="s">
        <v>46</v>
      </c>
      <c r="AT74" s="132"/>
      <c r="AU74" s="29"/>
      <c r="AV74" s="29"/>
      <c r="AW74" s="29"/>
      <c r="AX74" s="29"/>
      <c r="AY74" s="29"/>
      <c r="AZ74" s="29"/>
      <c r="BA74" s="29"/>
      <c r="BB74" s="29"/>
      <c r="BC74" s="29"/>
      <c r="BD74" s="30"/>
    </row>
    <row r="75" spans="1:76" s="3" customFormat="1" ht="15.75" customHeight="1" x14ac:dyDescent="0.3">
      <c r="B75" s="15"/>
      <c r="C75" s="11" t="s">
        <v>20</v>
      </c>
      <c r="L75" s="12" t="str">
        <f>IF($E$13="","",$E$13)</f>
        <v xml:space="preserve"> </v>
      </c>
      <c r="AI75" s="11" t="s">
        <v>25</v>
      </c>
      <c r="AM75" s="150" t="str">
        <f>IF($E$19="","",$E$19)</f>
        <v xml:space="preserve"> </v>
      </c>
      <c r="AN75" s="134"/>
      <c r="AO75" s="134"/>
      <c r="AP75" s="134"/>
      <c r="AQ75" s="16"/>
      <c r="AS75" s="133"/>
      <c r="AT75" s="134"/>
      <c r="BD75" s="48"/>
    </row>
    <row r="76" spans="1:76" s="3" customFormat="1" ht="12" customHeight="1" x14ac:dyDescent="0.3">
      <c r="B76" s="15"/>
      <c r="AQ76" s="16"/>
      <c r="AS76" s="133"/>
      <c r="AT76" s="134"/>
      <c r="BD76" s="48"/>
    </row>
    <row r="77" spans="1:76" s="3" customFormat="1" ht="30" customHeight="1" x14ac:dyDescent="0.3">
      <c r="B77" s="15"/>
      <c r="C77" s="139" t="s">
        <v>47</v>
      </c>
      <c r="D77" s="136"/>
      <c r="E77" s="136"/>
      <c r="F77" s="136"/>
      <c r="G77" s="136"/>
      <c r="H77" s="26"/>
      <c r="I77" s="135" t="s">
        <v>48</v>
      </c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5" t="s">
        <v>49</v>
      </c>
      <c r="AH77" s="136"/>
      <c r="AI77" s="136"/>
      <c r="AJ77" s="136"/>
      <c r="AK77" s="136"/>
      <c r="AL77" s="136"/>
      <c r="AM77" s="136"/>
      <c r="AN77" s="135" t="s">
        <v>50</v>
      </c>
      <c r="AO77" s="136"/>
      <c r="AP77" s="137"/>
      <c r="AQ77" s="16"/>
      <c r="AS77" s="49" t="s">
        <v>51</v>
      </c>
      <c r="AT77" s="50" t="s">
        <v>52</v>
      </c>
      <c r="AU77" s="50" t="s">
        <v>53</v>
      </c>
      <c r="AV77" s="50" t="s">
        <v>54</v>
      </c>
      <c r="AW77" s="50" t="s">
        <v>55</v>
      </c>
      <c r="AX77" s="50" t="s">
        <v>56</v>
      </c>
      <c r="AY77" s="50" t="s">
        <v>57</v>
      </c>
      <c r="AZ77" s="50" t="s">
        <v>58</v>
      </c>
      <c r="BA77" s="50" t="s">
        <v>59</v>
      </c>
      <c r="BB77" s="50" t="s">
        <v>60</v>
      </c>
      <c r="BC77" s="50" t="s">
        <v>61</v>
      </c>
      <c r="BD77" s="51" t="s">
        <v>62</v>
      </c>
      <c r="BE77" s="52"/>
    </row>
    <row r="78" spans="1:76" s="3" customFormat="1" ht="12" customHeight="1" x14ac:dyDescent="0.3">
      <c r="B78" s="15"/>
      <c r="AQ78" s="16"/>
      <c r="AS78" s="53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30"/>
    </row>
    <row r="79" spans="1:76" s="10" customFormat="1" ht="33" customHeight="1" x14ac:dyDescent="0.3">
      <c r="B79" s="43"/>
      <c r="C79" s="54" t="s">
        <v>63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140">
        <f>ROUNDUP($AG$80,2)</f>
        <v>0</v>
      </c>
      <c r="AH79" s="148"/>
      <c r="AI79" s="148"/>
      <c r="AJ79" s="148"/>
      <c r="AK79" s="148"/>
      <c r="AL79" s="148"/>
      <c r="AM79" s="148"/>
      <c r="AN79" s="140">
        <f>ROUNDUP(SUM($AG$79,$AT$79),2)</f>
        <v>0</v>
      </c>
      <c r="AO79" s="148"/>
      <c r="AP79" s="148"/>
      <c r="AQ79" s="44"/>
      <c r="AS79" s="55">
        <f>ROUNDUP($AS$80,2)</f>
        <v>0</v>
      </c>
      <c r="AT79" s="56">
        <f>ROUNDUP(SUM($AV$79:$AW$79),1)</f>
        <v>0</v>
      </c>
      <c r="AU79" s="57">
        <f>ROUNDUP($AU$80,5)</f>
        <v>754.07318999999995</v>
      </c>
      <c r="AV79" s="56">
        <f>ROUNDUP($AZ$79*$L$27,2)</f>
        <v>0</v>
      </c>
      <c r="AW79" s="56">
        <f>ROUNDUP($BA$79*$L$28,2)</f>
        <v>0</v>
      </c>
      <c r="AX79" s="56">
        <f>ROUNDUP($BB$79*$L$27,2)</f>
        <v>0</v>
      </c>
      <c r="AY79" s="56">
        <f>ROUNDUP($BC$79*$L$28,2)</f>
        <v>0</v>
      </c>
      <c r="AZ79" s="56">
        <f>ROUNDUP($AZ$80,2)</f>
        <v>0</v>
      </c>
      <c r="BA79" s="56">
        <f>ROUNDUP($BA$80,2)</f>
        <v>0</v>
      </c>
      <c r="BB79" s="56">
        <f>ROUNDUP($BB$80,2)</f>
        <v>0</v>
      </c>
      <c r="BC79" s="56">
        <f>ROUNDUP($BC$80,2)</f>
        <v>0</v>
      </c>
      <c r="BD79" s="58">
        <f>ROUNDUP($BD$80,2)</f>
        <v>0</v>
      </c>
      <c r="BS79" s="10" t="s">
        <v>64</v>
      </c>
      <c r="BT79" s="10" t="s">
        <v>65</v>
      </c>
      <c r="BU79" s="59" t="s">
        <v>66</v>
      </c>
      <c r="BV79" s="10" t="s">
        <v>67</v>
      </c>
      <c r="BW79" s="10" t="s">
        <v>68</v>
      </c>
      <c r="BX79" s="10" t="s">
        <v>69</v>
      </c>
    </row>
    <row r="80" spans="1:76" s="60" customFormat="1" ht="28.5" customHeight="1" x14ac:dyDescent="0.3">
      <c r="A80" s="126" t="s">
        <v>304</v>
      </c>
      <c r="B80" s="61"/>
      <c r="C80" s="62"/>
      <c r="D80" s="146" t="s">
        <v>70</v>
      </c>
      <c r="E80" s="147"/>
      <c r="F80" s="147"/>
      <c r="G80" s="147"/>
      <c r="H80" s="147"/>
      <c r="I80" s="62"/>
      <c r="J80" s="146" t="s">
        <v>71</v>
      </c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29">
        <f>'01 - Rekonstrukce povrchu...'!$M$26</f>
        <v>0</v>
      </c>
      <c r="AH80" s="130"/>
      <c r="AI80" s="130"/>
      <c r="AJ80" s="130"/>
      <c r="AK80" s="130"/>
      <c r="AL80" s="130"/>
      <c r="AM80" s="130"/>
      <c r="AN80" s="129">
        <f>ROUNDUP(SUM($AG$80,$AT$80),2)</f>
        <v>0</v>
      </c>
      <c r="AO80" s="130"/>
      <c r="AP80" s="130"/>
      <c r="AQ80" s="63"/>
      <c r="AS80" s="64">
        <f>'01 - Rekonstrukce povrchu...'!$M$24</f>
        <v>0</v>
      </c>
      <c r="AT80" s="65">
        <f>ROUNDUP(SUM($AV$80:$AW$80),1)</f>
        <v>0</v>
      </c>
      <c r="AU80" s="66">
        <f>'01 - Rekonstrukce povrchu...'!$W$119</f>
        <v>754.07318400000008</v>
      </c>
      <c r="AV80" s="65">
        <f>'01 - Rekonstrukce povrchu...'!$M$28</f>
        <v>0</v>
      </c>
      <c r="AW80" s="65">
        <f>'01 - Rekonstrukce povrchu...'!$M$29</f>
        <v>0</v>
      </c>
      <c r="AX80" s="65">
        <f>'01 - Rekonstrukce povrchu...'!$M$30</f>
        <v>0</v>
      </c>
      <c r="AY80" s="65">
        <f>'01 - Rekonstrukce povrchu...'!$M$31</f>
        <v>0</v>
      </c>
      <c r="AZ80" s="65">
        <f>'01 - Rekonstrukce povrchu...'!$H$28</f>
        <v>0</v>
      </c>
      <c r="BA80" s="65">
        <f>'01 - Rekonstrukce povrchu...'!$H$29</f>
        <v>0</v>
      </c>
      <c r="BB80" s="65">
        <f>'01 - Rekonstrukce povrchu...'!$H$30</f>
        <v>0</v>
      </c>
      <c r="BC80" s="65">
        <f>'01 - Rekonstrukce povrchu...'!$H$31</f>
        <v>0</v>
      </c>
      <c r="BD80" s="67">
        <f>'01 - Rekonstrukce povrchu...'!$H$32</f>
        <v>0</v>
      </c>
      <c r="BT80" s="60" t="s">
        <v>9</v>
      </c>
      <c r="BV80" s="60" t="s">
        <v>67</v>
      </c>
      <c r="BW80" s="60" t="s">
        <v>72</v>
      </c>
      <c r="BX80" s="60" t="s">
        <v>68</v>
      </c>
    </row>
    <row r="81" spans="2:49" s="2" customFormat="1" ht="14.25" customHeight="1" x14ac:dyDescent="0.3">
      <c r="B81" s="7"/>
      <c r="AQ81" s="8"/>
    </row>
    <row r="82" spans="2:49" s="3" customFormat="1" ht="30.75" customHeight="1" x14ac:dyDescent="0.3">
      <c r="B82" s="15"/>
      <c r="C82" s="54" t="s">
        <v>73</v>
      </c>
      <c r="AG82" s="140">
        <v>0</v>
      </c>
      <c r="AH82" s="134"/>
      <c r="AI82" s="134"/>
      <c r="AJ82" s="134"/>
      <c r="AK82" s="134"/>
      <c r="AL82" s="134"/>
      <c r="AM82" s="134"/>
      <c r="AN82" s="140">
        <v>0</v>
      </c>
      <c r="AO82" s="134"/>
      <c r="AP82" s="134"/>
      <c r="AQ82" s="16"/>
      <c r="AS82" s="49" t="s">
        <v>74</v>
      </c>
      <c r="AT82" s="50" t="s">
        <v>75</v>
      </c>
      <c r="AU82" s="50" t="s">
        <v>29</v>
      </c>
      <c r="AV82" s="51" t="s">
        <v>52</v>
      </c>
      <c r="AW82" s="52"/>
    </row>
    <row r="83" spans="2:49" s="3" customFormat="1" ht="12" customHeight="1" x14ac:dyDescent="0.3">
      <c r="B83" s="15"/>
      <c r="AQ83" s="16"/>
      <c r="AS83" s="29"/>
      <c r="AT83" s="29"/>
      <c r="AU83" s="29"/>
      <c r="AV83" s="29"/>
    </row>
    <row r="84" spans="2:49" s="3" customFormat="1" ht="30.75" customHeight="1" x14ac:dyDescent="0.3">
      <c r="B84" s="15"/>
      <c r="C84" s="68" t="s">
        <v>76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141">
        <f>ROUNDUP($AG$79+$AG$82,2)</f>
        <v>0</v>
      </c>
      <c r="AH84" s="142"/>
      <c r="AI84" s="142"/>
      <c r="AJ84" s="142"/>
      <c r="AK84" s="142"/>
      <c r="AL84" s="142"/>
      <c r="AM84" s="142"/>
      <c r="AN84" s="141">
        <f>ROUNDUP($AN$79+$AN$82,2)</f>
        <v>0</v>
      </c>
      <c r="AO84" s="142"/>
      <c r="AP84" s="142"/>
      <c r="AQ84" s="16"/>
    </row>
    <row r="85" spans="2:49" s="3" customFormat="1" ht="7.5" customHeight="1" x14ac:dyDescent="0.3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9"/>
    </row>
  </sheetData>
  <mergeCells count="43">
    <mergeCell ref="L27:O27"/>
    <mergeCell ref="W27:AE27"/>
    <mergeCell ref="AK27:AO27"/>
    <mergeCell ref="C3:AP3"/>
    <mergeCell ref="K5:AO5"/>
    <mergeCell ref="AK22:AO22"/>
    <mergeCell ref="AK23:AO23"/>
    <mergeCell ref="AK25:AO25"/>
    <mergeCell ref="W28:AE28"/>
    <mergeCell ref="AK28:AO28"/>
    <mergeCell ref="L29:O29"/>
    <mergeCell ref="W29:AE29"/>
    <mergeCell ref="AK29:AO29"/>
    <mergeCell ref="AG82:AM82"/>
    <mergeCell ref="AN82:AP82"/>
    <mergeCell ref="AG84:AM84"/>
    <mergeCell ref="AN84:AP84"/>
    <mergeCell ref="X33:AB33"/>
    <mergeCell ref="AK33:AO33"/>
    <mergeCell ref="C68:AP68"/>
    <mergeCell ref="D80:H80"/>
    <mergeCell ref="J80:AF80"/>
    <mergeCell ref="AG79:AM79"/>
    <mergeCell ref="AN79:AP79"/>
    <mergeCell ref="L70:AO70"/>
    <mergeCell ref="AM74:AP74"/>
    <mergeCell ref="AM75:AP75"/>
    <mergeCell ref="AR1:BE1"/>
    <mergeCell ref="AN80:AP80"/>
    <mergeCell ref="AG80:AM80"/>
    <mergeCell ref="AS74:AT76"/>
    <mergeCell ref="AN77:AP77"/>
    <mergeCell ref="C1:AP1"/>
    <mergeCell ref="C77:G77"/>
    <mergeCell ref="I77:AF77"/>
    <mergeCell ref="AG77:AM77"/>
    <mergeCell ref="L30:O30"/>
    <mergeCell ref="W30:AE30"/>
    <mergeCell ref="AK30:AO30"/>
    <mergeCell ref="L31:O31"/>
    <mergeCell ref="W31:AE31"/>
    <mergeCell ref="AK31:AO31"/>
    <mergeCell ref="L28:O28"/>
  </mergeCells>
  <hyperlinks>
    <hyperlink ref="A80" location="'01 - Rekonstrukce povrchu...'!C2" tooltip="01 - Rekonstrukce povrchu..." display="/"/>
  </hyperlinks>
  <pageMargins left="0.59027779102325439" right="0.59027779102325439" top="0.59027779102325439" bottom="0.59027779102325439" header="0" footer="0"/>
  <pageSetup paperSize="256" fitToHeight="100" orientation="portrait" blackAndWhite="1" r:id="rId1"/>
  <headerFooter alignWithMargins="0"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14"/>
  <sheetViews>
    <sheetView showGridLines="0" workbookViewId="0">
      <pane ySplit="1" topLeftCell="A2" activePane="bottomLeft" state="frozenSplit"/>
      <selection pane="bottomLeft" activeCell="C1" sqref="C1:Q1"/>
    </sheetView>
  </sheetViews>
  <sheetFormatPr defaultColWidth="10.42578125" defaultRowHeight="14.25" customHeight="1" x14ac:dyDescent="0.3"/>
  <cols>
    <col min="1" max="1" width="8.28515625" style="2" customWidth="1"/>
    <col min="2" max="2" width="1.7109375" style="2" customWidth="1"/>
    <col min="3" max="3" width="4.140625" style="2" customWidth="1"/>
    <col min="4" max="4" width="4.28515625" style="2" customWidth="1"/>
    <col min="5" max="5" width="17.140625" style="2" customWidth="1"/>
    <col min="6" max="7" width="11.140625" style="2" customWidth="1"/>
    <col min="8" max="8" width="12.42578125" style="2" customWidth="1"/>
    <col min="9" max="9" width="7" style="2" customWidth="1"/>
    <col min="10" max="10" width="5.140625" style="2" customWidth="1"/>
    <col min="11" max="11" width="11.42578125" style="2" customWidth="1"/>
    <col min="12" max="12" width="12" style="2" customWidth="1"/>
    <col min="13" max="14" width="6" style="2" customWidth="1"/>
    <col min="15" max="15" width="2" style="2" customWidth="1"/>
    <col min="16" max="16" width="12.42578125" style="2" customWidth="1"/>
    <col min="17" max="17" width="4.140625" style="2" customWidth="1"/>
    <col min="18" max="18" width="1.7109375" style="2" customWidth="1"/>
    <col min="19" max="19" width="8.140625" style="2" customWidth="1"/>
    <col min="20" max="20" width="29.7109375" style="2" hidden="1" customWidth="1"/>
    <col min="21" max="21" width="16.28515625" style="2" hidden="1" customWidth="1"/>
    <col min="22" max="22" width="12.28515625" style="2" hidden="1" customWidth="1"/>
    <col min="23" max="23" width="16.28515625" style="2" hidden="1" customWidth="1"/>
    <col min="24" max="24" width="12.1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28515625" style="2" hidden="1" customWidth="1"/>
    <col min="29" max="29" width="11" style="2" customWidth="1"/>
    <col min="30" max="30" width="15" style="2" customWidth="1"/>
    <col min="31" max="31" width="16.28515625" style="2" customWidth="1"/>
    <col min="32" max="43" width="10.42578125" style="1" customWidth="1"/>
    <col min="44" max="64" width="10.42578125" style="2" hidden="1" customWidth="1"/>
    <col min="65" max="16384" width="10.42578125" style="1"/>
  </cols>
  <sheetData>
    <row r="1" spans="2:46" s="2" customFormat="1" ht="37.5" customHeight="1" x14ac:dyDescent="0.3">
      <c r="C1" s="13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27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2:46" s="2" customFormat="1" ht="7.5" customHeigh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AT2" s="2" t="s">
        <v>77</v>
      </c>
    </row>
    <row r="3" spans="2:46" s="2" customFormat="1" ht="37.5" customHeight="1" x14ac:dyDescent="0.3">
      <c r="B3" s="7"/>
      <c r="C3" s="145" t="s">
        <v>78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8"/>
      <c r="T3" s="9" t="s">
        <v>5</v>
      </c>
      <c r="AT3" s="2" t="s">
        <v>0</v>
      </c>
    </row>
    <row r="4" spans="2:46" s="2" customFormat="1" ht="7.5" customHeight="1" x14ac:dyDescent="0.3">
      <c r="B4" s="7"/>
      <c r="R4" s="8"/>
    </row>
    <row r="5" spans="2:46" s="2" customFormat="1" ht="15.75" customHeight="1" x14ac:dyDescent="0.3">
      <c r="B5" s="7"/>
      <c r="D5" s="11" t="s">
        <v>7</v>
      </c>
      <c r="F5" s="175" t="str">
        <f>'Rekapitulace stavby'!$K$5</f>
        <v>„Rekonstrukce školního hřiště v Dolních Jirčanech“</v>
      </c>
      <c r="G5" s="128"/>
      <c r="H5" s="128"/>
      <c r="I5" s="128"/>
      <c r="J5" s="128"/>
      <c r="K5" s="128"/>
      <c r="L5" s="128"/>
      <c r="M5" s="128"/>
      <c r="N5" s="128"/>
      <c r="O5" s="128"/>
      <c r="P5" s="128"/>
      <c r="R5" s="8"/>
    </row>
    <row r="6" spans="2:46" s="3" customFormat="1" ht="18.75" customHeight="1" x14ac:dyDescent="0.3">
      <c r="B6" s="15"/>
      <c r="D6" s="10" t="s">
        <v>79</v>
      </c>
      <c r="F6" s="149" t="s">
        <v>80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R6" s="16"/>
    </row>
    <row r="7" spans="2:46" s="3" customFormat="1" ht="7.5" customHeight="1" x14ac:dyDescent="0.3">
      <c r="B7" s="15"/>
      <c r="R7" s="16"/>
    </row>
    <row r="8" spans="2:46" s="3" customFormat="1" ht="15" customHeight="1" x14ac:dyDescent="0.3">
      <c r="B8" s="15"/>
      <c r="D8" s="11" t="s">
        <v>10</v>
      </c>
      <c r="F8" s="12" t="s">
        <v>11</v>
      </c>
      <c r="M8" s="11" t="s">
        <v>12</v>
      </c>
      <c r="O8" s="176"/>
      <c r="P8" s="134"/>
      <c r="R8" s="16"/>
    </row>
    <row r="9" spans="2:46" s="3" customFormat="1" ht="7.5" customHeight="1" x14ac:dyDescent="0.3">
      <c r="B9" s="15"/>
      <c r="R9" s="16"/>
    </row>
    <row r="10" spans="2:46" s="3" customFormat="1" ht="15" customHeight="1" x14ac:dyDescent="0.3">
      <c r="B10" s="15"/>
      <c r="D10" s="11" t="s">
        <v>15</v>
      </c>
      <c r="M10" s="11" t="s">
        <v>16</v>
      </c>
      <c r="O10" s="150" t="s">
        <v>17</v>
      </c>
      <c r="P10" s="134"/>
      <c r="R10" s="16"/>
    </row>
    <row r="11" spans="2:46" s="3" customFormat="1" ht="18.75" customHeight="1" x14ac:dyDescent="0.3">
      <c r="B11" s="15"/>
      <c r="E11" s="12" t="s">
        <v>18</v>
      </c>
      <c r="M11" s="11" t="s">
        <v>19</v>
      </c>
      <c r="O11" s="150"/>
      <c r="P11" s="134"/>
      <c r="R11" s="16"/>
    </row>
    <row r="12" spans="2:46" s="3" customFormat="1" ht="7.5" customHeight="1" x14ac:dyDescent="0.3">
      <c r="B12" s="15"/>
      <c r="R12" s="16"/>
    </row>
    <row r="13" spans="2:46" s="3" customFormat="1" ht="15" customHeight="1" x14ac:dyDescent="0.3">
      <c r="B13" s="15"/>
      <c r="D13" s="11" t="s">
        <v>20</v>
      </c>
      <c r="M13" s="11" t="s">
        <v>16</v>
      </c>
      <c r="O13" s="150" t="str">
        <f>IF('Rekapitulace stavby'!$AN$12="","",'Rekapitulace stavby'!$AN$12)</f>
        <v/>
      </c>
      <c r="P13" s="134"/>
      <c r="R13" s="16"/>
    </row>
    <row r="14" spans="2:46" s="3" customFormat="1" ht="18.75" customHeight="1" x14ac:dyDescent="0.3">
      <c r="B14" s="15"/>
      <c r="E14" s="12" t="str">
        <f>IF('Rekapitulace stavby'!$E$13="","",'Rekapitulace stavby'!$E$13)</f>
        <v xml:space="preserve"> </v>
      </c>
      <c r="M14" s="11" t="s">
        <v>19</v>
      </c>
      <c r="O14" s="150" t="str">
        <f>IF('Rekapitulace stavby'!$AN$13="","",'Rekapitulace stavby'!$AN$13)</f>
        <v/>
      </c>
      <c r="P14" s="134"/>
      <c r="R14" s="16"/>
    </row>
    <row r="15" spans="2:46" s="3" customFormat="1" ht="7.5" customHeight="1" x14ac:dyDescent="0.3">
      <c r="B15" s="15"/>
      <c r="R15" s="16"/>
    </row>
    <row r="16" spans="2:46" s="3" customFormat="1" ht="15" customHeight="1" x14ac:dyDescent="0.3">
      <c r="B16" s="15"/>
      <c r="D16" s="11" t="s">
        <v>21</v>
      </c>
      <c r="M16" s="11" t="s">
        <v>16</v>
      </c>
      <c r="O16" s="150" t="s">
        <v>22</v>
      </c>
      <c r="P16" s="134"/>
      <c r="R16" s="16"/>
    </row>
    <row r="17" spans="2:18" s="3" customFormat="1" ht="18.75" customHeight="1" x14ac:dyDescent="0.3">
      <c r="B17" s="15"/>
      <c r="E17" s="12" t="s">
        <v>23</v>
      </c>
      <c r="M17" s="11" t="s">
        <v>19</v>
      </c>
      <c r="O17" s="150"/>
      <c r="P17" s="134"/>
      <c r="R17" s="16"/>
    </row>
    <row r="18" spans="2:18" s="3" customFormat="1" ht="7.5" customHeight="1" x14ac:dyDescent="0.3">
      <c r="B18" s="15"/>
      <c r="R18" s="16"/>
    </row>
    <row r="19" spans="2:18" s="3" customFormat="1" ht="15" customHeight="1" x14ac:dyDescent="0.3">
      <c r="B19" s="15"/>
      <c r="D19" s="11" t="s">
        <v>25</v>
      </c>
      <c r="M19" s="11" t="s">
        <v>16</v>
      </c>
      <c r="O19" s="150" t="str">
        <f>IF('Rekapitulace stavby'!$AN$18="","",'Rekapitulace stavby'!$AN$18)</f>
        <v/>
      </c>
      <c r="P19" s="134"/>
      <c r="R19" s="16"/>
    </row>
    <row r="20" spans="2:18" s="3" customFormat="1" ht="18.75" customHeight="1" x14ac:dyDescent="0.3">
      <c r="B20" s="15"/>
      <c r="E20" s="12" t="str">
        <f>IF('Rekapitulace stavby'!$E$19="","",'Rekapitulace stavby'!$E$19)</f>
        <v xml:space="preserve"> </v>
      </c>
      <c r="M20" s="11" t="s">
        <v>19</v>
      </c>
      <c r="O20" s="150" t="str">
        <f>IF('Rekapitulace stavby'!$AN$19="","",'Rekapitulace stavby'!$AN$19)</f>
        <v/>
      </c>
      <c r="P20" s="134"/>
      <c r="R20" s="16"/>
    </row>
    <row r="21" spans="2:18" s="3" customFormat="1" ht="7.5" customHeight="1" x14ac:dyDescent="0.3">
      <c r="B21" s="15"/>
      <c r="R21" s="16"/>
    </row>
    <row r="22" spans="2:18" s="3" customFormat="1" ht="7.5" customHeight="1" x14ac:dyDescent="0.3">
      <c r="B22" s="1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R22" s="16"/>
    </row>
    <row r="23" spans="2:18" s="3" customFormat="1" ht="15" customHeight="1" x14ac:dyDescent="0.3">
      <c r="B23" s="15"/>
      <c r="D23" s="69" t="s">
        <v>81</v>
      </c>
      <c r="M23" s="154">
        <f>$N$87</f>
        <v>0</v>
      </c>
      <c r="N23" s="134"/>
      <c r="O23" s="134"/>
      <c r="P23" s="134"/>
      <c r="R23" s="16"/>
    </row>
    <row r="24" spans="2:18" s="3" customFormat="1" ht="15" customHeight="1" x14ac:dyDescent="0.3">
      <c r="B24" s="15"/>
      <c r="D24" s="14" t="s">
        <v>82</v>
      </c>
      <c r="M24" s="154">
        <f>$N$100</f>
        <v>0</v>
      </c>
      <c r="N24" s="134"/>
      <c r="O24" s="134"/>
      <c r="P24" s="134"/>
      <c r="R24" s="16"/>
    </row>
    <row r="25" spans="2:18" s="3" customFormat="1" ht="7.5" customHeight="1" x14ac:dyDescent="0.3">
      <c r="B25" s="15"/>
      <c r="R25" s="16"/>
    </row>
    <row r="26" spans="2:18" s="3" customFormat="1" ht="26.25" customHeight="1" x14ac:dyDescent="0.3">
      <c r="B26" s="15"/>
      <c r="D26" s="70" t="s">
        <v>28</v>
      </c>
      <c r="M26" s="182">
        <f>ROUNDUP($M$23+$M$24,2)</f>
        <v>0</v>
      </c>
      <c r="N26" s="134"/>
      <c r="O26" s="134"/>
      <c r="P26" s="134"/>
      <c r="R26" s="16"/>
    </row>
    <row r="27" spans="2:18" s="3" customFormat="1" ht="7.5" customHeight="1" x14ac:dyDescent="0.3">
      <c r="B27" s="1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16"/>
    </row>
    <row r="28" spans="2:18" s="3" customFormat="1" ht="15" customHeight="1" x14ac:dyDescent="0.3">
      <c r="B28" s="15"/>
      <c r="D28" s="20" t="s">
        <v>29</v>
      </c>
      <c r="E28" s="20" t="s">
        <v>30</v>
      </c>
      <c r="F28" s="21">
        <v>0.21</v>
      </c>
      <c r="G28" s="71" t="s">
        <v>31</v>
      </c>
      <c r="H28" s="181">
        <f>ROUNDUP((SUM($BE$100:$BE$101)+SUM($BE$119:$BE$212)),2)</f>
        <v>0</v>
      </c>
      <c r="I28" s="134"/>
      <c r="J28" s="134"/>
      <c r="M28" s="181">
        <f>ROUNDUP((SUM($BE$100:$BE$101)+SUM($BE$119:$BE$212))*$F$28,1)</f>
        <v>0</v>
      </c>
      <c r="N28" s="134"/>
      <c r="O28" s="134"/>
      <c r="P28" s="134"/>
      <c r="R28" s="16"/>
    </row>
    <row r="29" spans="2:18" s="3" customFormat="1" ht="15" customHeight="1" x14ac:dyDescent="0.3">
      <c r="B29" s="15"/>
      <c r="E29" s="20" t="s">
        <v>32</v>
      </c>
      <c r="F29" s="21">
        <v>0.15</v>
      </c>
      <c r="G29" s="71" t="s">
        <v>31</v>
      </c>
      <c r="H29" s="181">
        <f>ROUNDUP((SUM($BF$100:$BF$101)+SUM($BF$119:$BF$212)),2)</f>
        <v>0</v>
      </c>
      <c r="I29" s="134"/>
      <c r="J29" s="134"/>
      <c r="M29" s="181">
        <f>ROUNDUP((SUM($BF$100:$BF$101)+SUM($BF$119:$BF$212))*$F$29,1)</f>
        <v>0</v>
      </c>
      <c r="N29" s="134"/>
      <c r="O29" s="134"/>
      <c r="P29" s="134"/>
      <c r="R29" s="16"/>
    </row>
    <row r="30" spans="2:18" s="3" customFormat="1" ht="15" hidden="1" customHeight="1" x14ac:dyDescent="0.3">
      <c r="B30" s="15"/>
      <c r="E30" s="20" t="s">
        <v>33</v>
      </c>
      <c r="F30" s="21">
        <v>0.21</v>
      </c>
      <c r="G30" s="71" t="s">
        <v>31</v>
      </c>
      <c r="H30" s="181">
        <f>ROUNDUP((SUM($BG$100:$BG$101)+SUM($BG$119:$BG$212)),2)</f>
        <v>0</v>
      </c>
      <c r="I30" s="134"/>
      <c r="J30" s="134"/>
      <c r="M30" s="181">
        <v>0</v>
      </c>
      <c r="N30" s="134"/>
      <c r="O30" s="134"/>
      <c r="P30" s="134"/>
      <c r="R30" s="16"/>
    </row>
    <row r="31" spans="2:18" s="3" customFormat="1" ht="15" hidden="1" customHeight="1" x14ac:dyDescent="0.3">
      <c r="B31" s="15"/>
      <c r="E31" s="20" t="s">
        <v>34</v>
      </c>
      <c r="F31" s="21">
        <v>0.15</v>
      </c>
      <c r="G31" s="71" t="s">
        <v>31</v>
      </c>
      <c r="H31" s="181">
        <f>ROUNDUP((SUM($BH$100:$BH$101)+SUM($BH$119:$BH$212)),2)</f>
        <v>0</v>
      </c>
      <c r="I31" s="134"/>
      <c r="J31" s="134"/>
      <c r="M31" s="181">
        <v>0</v>
      </c>
      <c r="N31" s="134"/>
      <c r="O31" s="134"/>
      <c r="P31" s="134"/>
      <c r="R31" s="16"/>
    </row>
    <row r="32" spans="2:18" s="3" customFormat="1" ht="15" hidden="1" customHeight="1" x14ac:dyDescent="0.3">
      <c r="B32" s="15"/>
      <c r="E32" s="20" t="s">
        <v>35</v>
      </c>
      <c r="F32" s="21">
        <v>0</v>
      </c>
      <c r="G32" s="71" t="s">
        <v>31</v>
      </c>
      <c r="H32" s="181">
        <f>ROUNDUP((SUM($BI$100:$BI$101)+SUM($BI$119:$BI$212)),2)</f>
        <v>0</v>
      </c>
      <c r="I32" s="134"/>
      <c r="J32" s="134"/>
      <c r="M32" s="181">
        <v>0</v>
      </c>
      <c r="N32" s="134"/>
      <c r="O32" s="134"/>
      <c r="P32" s="134"/>
      <c r="R32" s="16"/>
    </row>
    <row r="33" spans="2:18" s="3" customFormat="1" ht="7.5" customHeight="1" x14ac:dyDescent="0.3">
      <c r="B33" s="15"/>
      <c r="R33" s="16"/>
    </row>
    <row r="34" spans="2:18" s="3" customFormat="1" ht="26.25" customHeight="1" x14ac:dyDescent="0.3">
      <c r="B34" s="15"/>
      <c r="C34" s="24"/>
      <c r="D34" s="25" t="s">
        <v>36</v>
      </c>
      <c r="E34" s="26"/>
      <c r="F34" s="26"/>
      <c r="G34" s="72" t="s">
        <v>37</v>
      </c>
      <c r="H34" s="27" t="s">
        <v>38</v>
      </c>
      <c r="I34" s="26"/>
      <c r="J34" s="26"/>
      <c r="K34" s="26"/>
      <c r="L34" s="144">
        <f>ROUNDUP(SUM($M$26:$M$32),2)</f>
        <v>0</v>
      </c>
      <c r="M34" s="136"/>
      <c r="N34" s="136"/>
      <c r="O34" s="136"/>
      <c r="P34" s="137"/>
      <c r="Q34" s="24"/>
      <c r="R34" s="16"/>
    </row>
    <row r="35" spans="2:18" s="3" customFormat="1" ht="15" customHeight="1" x14ac:dyDescent="0.3">
      <c r="B35" s="15"/>
      <c r="R35" s="16"/>
    </row>
    <row r="36" spans="2:18" s="3" customFormat="1" ht="15" customHeight="1" x14ac:dyDescent="0.3">
      <c r="B36" s="15"/>
      <c r="R36" s="16"/>
    </row>
    <row r="37" spans="2:18" s="2" customFormat="1" ht="14.25" customHeight="1" x14ac:dyDescent="0.3">
      <c r="B37" s="7"/>
      <c r="R37" s="8"/>
    </row>
    <row r="38" spans="2:18" s="2" customFormat="1" ht="14.25" customHeight="1" x14ac:dyDescent="0.3">
      <c r="B38" s="7"/>
      <c r="R38" s="8"/>
    </row>
    <row r="39" spans="2:18" s="2" customFormat="1" ht="14.25" customHeight="1" x14ac:dyDescent="0.3">
      <c r="B39" s="7"/>
      <c r="R39" s="8"/>
    </row>
    <row r="40" spans="2:18" s="2" customFormat="1" ht="14.25" customHeight="1" x14ac:dyDescent="0.3">
      <c r="B40" s="7"/>
      <c r="R40" s="8"/>
    </row>
    <row r="41" spans="2:18" s="2" customFormat="1" ht="14.25" customHeight="1" x14ac:dyDescent="0.3">
      <c r="B41" s="7"/>
      <c r="R41" s="8"/>
    </row>
    <row r="42" spans="2:18" s="2" customFormat="1" ht="14.25" customHeight="1" x14ac:dyDescent="0.3">
      <c r="B42" s="7"/>
      <c r="R42" s="8"/>
    </row>
    <row r="43" spans="2:18" s="2" customFormat="1" ht="14.25" customHeight="1" x14ac:dyDescent="0.3">
      <c r="B43" s="7"/>
      <c r="R43" s="8"/>
    </row>
    <row r="44" spans="2:18" s="2" customFormat="1" ht="14.25" customHeight="1" x14ac:dyDescent="0.3">
      <c r="B44" s="7"/>
      <c r="R44" s="8"/>
    </row>
    <row r="45" spans="2:18" s="2" customFormat="1" ht="14.25" customHeight="1" x14ac:dyDescent="0.3">
      <c r="B45" s="7"/>
      <c r="R45" s="8"/>
    </row>
    <row r="46" spans="2:18" s="2" customFormat="1" ht="14.25" customHeight="1" x14ac:dyDescent="0.3">
      <c r="B46" s="7"/>
      <c r="R46" s="8"/>
    </row>
    <row r="47" spans="2:18" s="2" customFormat="1" ht="14.25" customHeight="1" x14ac:dyDescent="0.3">
      <c r="B47" s="7"/>
      <c r="R47" s="8"/>
    </row>
    <row r="48" spans="2:18" s="2" customFormat="1" ht="14.25" customHeight="1" x14ac:dyDescent="0.3">
      <c r="B48" s="7"/>
      <c r="R48" s="8"/>
    </row>
    <row r="49" spans="2:18" s="3" customFormat="1" ht="15.75" customHeight="1" x14ac:dyDescent="0.3">
      <c r="B49" s="15"/>
      <c r="D49" s="28" t="s">
        <v>39</v>
      </c>
      <c r="E49" s="29"/>
      <c r="F49" s="29"/>
      <c r="G49" s="29"/>
      <c r="H49" s="30"/>
      <c r="J49" s="28" t="s">
        <v>40</v>
      </c>
      <c r="K49" s="29"/>
      <c r="L49" s="29"/>
      <c r="M49" s="29"/>
      <c r="N49" s="29"/>
      <c r="O49" s="29"/>
      <c r="P49" s="30"/>
      <c r="R49" s="16"/>
    </row>
    <row r="50" spans="2:18" s="2" customFormat="1" ht="14.25" customHeight="1" x14ac:dyDescent="0.3">
      <c r="B50" s="7"/>
      <c r="D50" s="31"/>
      <c r="H50" s="32"/>
      <c r="J50" s="31"/>
      <c r="P50" s="32"/>
      <c r="R50" s="8"/>
    </row>
    <row r="51" spans="2:18" s="2" customFormat="1" ht="14.25" customHeight="1" x14ac:dyDescent="0.3">
      <c r="B51" s="7"/>
      <c r="D51" s="31"/>
      <c r="H51" s="32"/>
      <c r="J51" s="31"/>
      <c r="P51" s="32"/>
      <c r="R51" s="8"/>
    </row>
    <row r="52" spans="2:18" s="2" customFormat="1" ht="14.25" customHeight="1" x14ac:dyDescent="0.3">
      <c r="B52" s="7"/>
      <c r="D52" s="31"/>
      <c r="H52" s="32"/>
      <c r="J52" s="31"/>
      <c r="P52" s="32"/>
      <c r="R52" s="8"/>
    </row>
    <row r="53" spans="2:18" s="2" customFormat="1" ht="14.25" customHeight="1" x14ac:dyDescent="0.3">
      <c r="B53" s="7"/>
      <c r="D53" s="31"/>
      <c r="H53" s="32"/>
      <c r="J53" s="31"/>
      <c r="P53" s="32"/>
      <c r="R53" s="8"/>
    </row>
    <row r="54" spans="2:18" s="2" customFormat="1" ht="14.25" customHeight="1" x14ac:dyDescent="0.3">
      <c r="B54" s="7"/>
      <c r="D54" s="31"/>
      <c r="H54" s="32"/>
      <c r="J54" s="31"/>
      <c r="P54" s="32"/>
      <c r="R54" s="8"/>
    </row>
    <row r="55" spans="2:18" s="2" customFormat="1" ht="14.25" customHeight="1" x14ac:dyDescent="0.3">
      <c r="B55" s="7"/>
      <c r="D55" s="31"/>
      <c r="H55" s="32"/>
      <c r="J55" s="31"/>
      <c r="P55" s="32"/>
      <c r="R55" s="8"/>
    </row>
    <row r="56" spans="2:18" s="2" customFormat="1" ht="14.25" customHeight="1" x14ac:dyDescent="0.3">
      <c r="B56" s="7"/>
      <c r="D56" s="31"/>
      <c r="H56" s="32"/>
      <c r="J56" s="31"/>
      <c r="P56" s="32"/>
      <c r="R56" s="8"/>
    </row>
    <row r="57" spans="2:18" s="2" customFormat="1" ht="14.25" customHeight="1" x14ac:dyDescent="0.3">
      <c r="B57" s="7"/>
      <c r="D57" s="31"/>
      <c r="H57" s="32"/>
      <c r="J57" s="31"/>
      <c r="P57" s="32"/>
      <c r="R57" s="8"/>
    </row>
    <row r="58" spans="2:18" s="3" customFormat="1" ht="15.75" customHeight="1" x14ac:dyDescent="0.3">
      <c r="B58" s="15"/>
      <c r="D58" s="33" t="s">
        <v>41</v>
      </c>
      <c r="E58" s="34"/>
      <c r="F58" s="34"/>
      <c r="G58" s="35" t="s">
        <v>42</v>
      </c>
      <c r="H58" s="36"/>
      <c r="J58" s="33" t="s">
        <v>41</v>
      </c>
      <c r="K58" s="34"/>
      <c r="L58" s="34"/>
      <c r="M58" s="34"/>
      <c r="N58" s="35" t="s">
        <v>42</v>
      </c>
      <c r="O58" s="34"/>
      <c r="P58" s="36"/>
      <c r="R58" s="16"/>
    </row>
    <row r="59" spans="2:18" s="2" customFormat="1" ht="14.25" customHeight="1" x14ac:dyDescent="0.3">
      <c r="B59" s="7"/>
      <c r="R59" s="8"/>
    </row>
    <row r="60" spans="2:18" s="3" customFormat="1" ht="15.75" customHeight="1" x14ac:dyDescent="0.3">
      <c r="B60" s="15"/>
      <c r="D60" s="28" t="s">
        <v>43</v>
      </c>
      <c r="E60" s="29"/>
      <c r="F60" s="29"/>
      <c r="G60" s="29"/>
      <c r="H60" s="30"/>
      <c r="J60" s="28" t="s">
        <v>44</v>
      </c>
      <c r="K60" s="29"/>
      <c r="L60" s="29"/>
      <c r="M60" s="29"/>
      <c r="N60" s="29"/>
      <c r="O60" s="29"/>
      <c r="P60" s="30"/>
      <c r="R60" s="16"/>
    </row>
    <row r="61" spans="2:18" s="2" customFormat="1" ht="14.25" customHeight="1" x14ac:dyDescent="0.3">
      <c r="B61" s="7"/>
      <c r="D61" s="31"/>
      <c r="H61" s="32"/>
      <c r="J61" s="31"/>
      <c r="P61" s="32"/>
      <c r="R61" s="8"/>
    </row>
    <row r="62" spans="2:18" s="2" customFormat="1" ht="14.25" customHeight="1" x14ac:dyDescent="0.3">
      <c r="B62" s="7"/>
      <c r="D62" s="31"/>
      <c r="H62" s="32"/>
      <c r="J62" s="31"/>
      <c r="P62" s="32"/>
      <c r="R62" s="8"/>
    </row>
    <row r="63" spans="2:18" s="2" customFormat="1" ht="14.25" customHeight="1" x14ac:dyDescent="0.3">
      <c r="B63" s="7"/>
      <c r="D63" s="31"/>
      <c r="H63" s="32"/>
      <c r="J63" s="31"/>
      <c r="P63" s="32"/>
      <c r="R63" s="8"/>
    </row>
    <row r="64" spans="2:18" s="2" customFormat="1" ht="14.25" customHeight="1" x14ac:dyDescent="0.3">
      <c r="B64" s="7"/>
      <c r="D64" s="31"/>
      <c r="H64" s="32"/>
      <c r="J64" s="31"/>
      <c r="P64" s="32"/>
      <c r="R64" s="8"/>
    </row>
    <row r="65" spans="2:18" s="2" customFormat="1" ht="14.25" customHeight="1" x14ac:dyDescent="0.3">
      <c r="B65" s="7"/>
      <c r="D65" s="31"/>
      <c r="H65" s="32"/>
      <c r="J65" s="31"/>
      <c r="P65" s="32"/>
      <c r="R65" s="8"/>
    </row>
    <row r="66" spans="2:18" s="2" customFormat="1" ht="14.25" customHeight="1" x14ac:dyDescent="0.3">
      <c r="B66" s="7"/>
      <c r="D66" s="31"/>
      <c r="H66" s="32"/>
      <c r="J66" s="31"/>
      <c r="P66" s="32"/>
      <c r="R66" s="8"/>
    </row>
    <row r="67" spans="2:18" s="2" customFormat="1" ht="14.25" customHeight="1" x14ac:dyDescent="0.3">
      <c r="B67" s="7"/>
      <c r="D67" s="31"/>
      <c r="H67" s="32"/>
      <c r="J67" s="31"/>
      <c r="P67" s="32"/>
      <c r="R67" s="8"/>
    </row>
    <row r="68" spans="2:18" s="2" customFormat="1" ht="14.25" customHeight="1" x14ac:dyDescent="0.3">
      <c r="B68" s="7"/>
      <c r="D68" s="31"/>
      <c r="H68" s="32"/>
      <c r="J68" s="31"/>
      <c r="P68" s="32"/>
      <c r="R68" s="8"/>
    </row>
    <row r="69" spans="2:18" s="3" customFormat="1" ht="15.75" customHeight="1" x14ac:dyDescent="0.3">
      <c r="B69" s="15"/>
      <c r="D69" s="33" t="s">
        <v>41</v>
      </c>
      <c r="E69" s="34"/>
      <c r="F69" s="34"/>
      <c r="G69" s="35" t="s">
        <v>42</v>
      </c>
      <c r="H69" s="36"/>
      <c r="J69" s="33" t="s">
        <v>41</v>
      </c>
      <c r="K69" s="34"/>
      <c r="L69" s="34"/>
      <c r="M69" s="34"/>
      <c r="N69" s="35" t="s">
        <v>42</v>
      </c>
      <c r="O69" s="34"/>
      <c r="P69" s="36"/>
      <c r="R69" s="16"/>
    </row>
    <row r="70" spans="2:18" s="3" customFormat="1" ht="15" customHeight="1" x14ac:dyDescent="0.3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9"/>
    </row>
    <row r="74" spans="2:18" s="3" customFormat="1" ht="7.5" customHeight="1" x14ac:dyDescent="0.3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2"/>
    </row>
    <row r="75" spans="2:18" s="3" customFormat="1" ht="37.5" customHeight="1" x14ac:dyDescent="0.3">
      <c r="B75" s="15"/>
      <c r="C75" s="145" t="s">
        <v>83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6"/>
    </row>
    <row r="76" spans="2:18" s="3" customFormat="1" ht="7.5" customHeight="1" x14ac:dyDescent="0.3">
      <c r="B76" s="15"/>
      <c r="R76" s="16"/>
    </row>
    <row r="77" spans="2:18" s="3" customFormat="1" ht="15" customHeight="1" x14ac:dyDescent="0.3">
      <c r="B77" s="15"/>
      <c r="C77" s="11" t="s">
        <v>7</v>
      </c>
      <c r="F77" s="175" t="str">
        <f>$F$5</f>
        <v>„Rekonstrukce školního hřiště v Dolních Jirčanech“</v>
      </c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R77" s="16"/>
    </row>
    <row r="78" spans="2:18" s="3" customFormat="1" ht="15" customHeight="1" x14ac:dyDescent="0.3">
      <c r="B78" s="15"/>
      <c r="C78" s="10" t="s">
        <v>79</v>
      </c>
      <c r="F78" s="149" t="str">
        <f>$F$6</f>
        <v>01 - Rekonstrukce povrchu školního hřiště</v>
      </c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R78" s="16"/>
    </row>
    <row r="79" spans="2:18" s="3" customFormat="1" ht="7.5" customHeight="1" x14ac:dyDescent="0.3">
      <c r="B79" s="15"/>
      <c r="R79" s="16"/>
    </row>
    <row r="80" spans="2:18" s="3" customFormat="1" ht="18.75" customHeight="1" x14ac:dyDescent="0.3">
      <c r="B80" s="15"/>
      <c r="C80" s="11" t="s">
        <v>10</v>
      </c>
      <c r="F80" s="12" t="str">
        <f>$F$8</f>
        <v xml:space="preserve"> </v>
      </c>
      <c r="K80" s="11" t="s">
        <v>12</v>
      </c>
      <c r="M80" s="176" t="str">
        <f>IF($O$8="","",$O$8)</f>
        <v/>
      </c>
      <c r="N80" s="134"/>
      <c r="O80" s="134"/>
      <c r="P80" s="134"/>
      <c r="R80" s="16"/>
    </row>
    <row r="81" spans="2:47" s="3" customFormat="1" ht="7.5" customHeight="1" x14ac:dyDescent="0.3">
      <c r="B81" s="15"/>
      <c r="R81" s="16"/>
    </row>
    <row r="82" spans="2:47" s="3" customFormat="1" ht="15.75" customHeight="1" x14ac:dyDescent="0.3">
      <c r="B82" s="15"/>
      <c r="C82" s="11" t="s">
        <v>15</v>
      </c>
      <c r="F82" s="12" t="str">
        <f>$E$11</f>
        <v>Obec Psáry, Pražská 137, 252 44 Psáry</v>
      </c>
      <c r="K82" s="11" t="s">
        <v>21</v>
      </c>
      <c r="M82" s="150" t="str">
        <f>$E$17</f>
        <v xml:space="preserve">HW PROJEKT s.r.o., Pod Lázní 1026/2, 140 00 Praha </v>
      </c>
      <c r="N82" s="134"/>
      <c r="O82" s="134"/>
      <c r="P82" s="134"/>
      <c r="Q82" s="134"/>
      <c r="R82" s="16"/>
    </row>
    <row r="83" spans="2:47" s="3" customFormat="1" ht="15" customHeight="1" x14ac:dyDescent="0.3">
      <c r="B83" s="15"/>
      <c r="C83" s="11" t="s">
        <v>20</v>
      </c>
      <c r="F83" s="12" t="str">
        <f>IF($E$14="","",$E$14)</f>
        <v xml:space="preserve"> </v>
      </c>
      <c r="K83" s="11" t="s">
        <v>25</v>
      </c>
      <c r="M83" s="150" t="str">
        <f>$E$20</f>
        <v xml:space="preserve"> </v>
      </c>
      <c r="N83" s="134"/>
      <c r="O83" s="134"/>
      <c r="P83" s="134"/>
      <c r="Q83" s="134"/>
      <c r="R83" s="16"/>
    </row>
    <row r="84" spans="2:47" s="3" customFormat="1" ht="11.25" customHeight="1" x14ac:dyDescent="0.3">
      <c r="B84" s="15"/>
      <c r="R84" s="16"/>
    </row>
    <row r="85" spans="2:47" s="3" customFormat="1" ht="30" customHeight="1" x14ac:dyDescent="0.3">
      <c r="B85" s="15"/>
      <c r="C85" s="180" t="s">
        <v>84</v>
      </c>
      <c r="D85" s="142"/>
      <c r="E85" s="142"/>
      <c r="F85" s="142"/>
      <c r="G85" s="142"/>
      <c r="H85" s="24"/>
      <c r="I85" s="24"/>
      <c r="J85" s="24"/>
      <c r="K85" s="24"/>
      <c r="L85" s="24"/>
      <c r="M85" s="24"/>
      <c r="N85" s="180" t="s">
        <v>85</v>
      </c>
      <c r="O85" s="134"/>
      <c r="P85" s="134"/>
      <c r="Q85" s="134"/>
      <c r="R85" s="16"/>
    </row>
    <row r="86" spans="2:47" s="3" customFormat="1" ht="11.25" customHeight="1" x14ac:dyDescent="0.3">
      <c r="B86" s="15"/>
      <c r="R86" s="16"/>
    </row>
    <row r="87" spans="2:47" s="3" customFormat="1" ht="30" customHeight="1" x14ac:dyDescent="0.3">
      <c r="B87" s="15"/>
      <c r="C87" s="54" t="s">
        <v>86</v>
      </c>
      <c r="N87" s="140">
        <f>ROUNDUP($N$119,2)</f>
        <v>0</v>
      </c>
      <c r="O87" s="134"/>
      <c r="P87" s="134"/>
      <c r="Q87" s="134"/>
      <c r="R87" s="16"/>
      <c r="AU87" s="3" t="s">
        <v>87</v>
      </c>
    </row>
    <row r="88" spans="2:47" s="59" customFormat="1" ht="25.5" customHeight="1" x14ac:dyDescent="0.3">
      <c r="B88" s="73"/>
      <c r="D88" s="74" t="s">
        <v>88</v>
      </c>
      <c r="N88" s="179">
        <f>ROUNDUP($N$120,2)</f>
        <v>0</v>
      </c>
      <c r="O88" s="178"/>
      <c r="P88" s="178"/>
      <c r="Q88" s="178"/>
      <c r="R88" s="75"/>
    </row>
    <row r="89" spans="2:47" s="69" customFormat="1" ht="21" customHeight="1" x14ac:dyDescent="0.3">
      <c r="B89" s="76"/>
      <c r="D89" s="77" t="s">
        <v>89</v>
      </c>
      <c r="N89" s="177">
        <f>ROUNDUP($N$121,2)</f>
        <v>0</v>
      </c>
      <c r="O89" s="178"/>
      <c r="P89" s="178"/>
      <c r="Q89" s="178"/>
      <c r="R89" s="78"/>
    </row>
    <row r="90" spans="2:47" s="69" customFormat="1" ht="21" customHeight="1" x14ac:dyDescent="0.3">
      <c r="B90" s="76"/>
      <c r="D90" s="77" t="s">
        <v>90</v>
      </c>
      <c r="N90" s="177">
        <f>ROUNDUP($N$151,2)</f>
        <v>0</v>
      </c>
      <c r="O90" s="178"/>
      <c r="P90" s="178"/>
      <c r="Q90" s="178"/>
      <c r="R90" s="78"/>
    </row>
    <row r="91" spans="2:47" s="69" customFormat="1" ht="21" customHeight="1" x14ac:dyDescent="0.3">
      <c r="B91" s="76"/>
      <c r="D91" s="77" t="s">
        <v>91</v>
      </c>
      <c r="N91" s="177">
        <f>ROUNDUP($N$154,2)</f>
        <v>0</v>
      </c>
      <c r="O91" s="178"/>
      <c r="P91" s="178"/>
      <c r="Q91" s="178"/>
      <c r="R91" s="78"/>
    </row>
    <row r="92" spans="2:47" s="69" customFormat="1" ht="21" customHeight="1" x14ac:dyDescent="0.3">
      <c r="B92" s="76"/>
      <c r="D92" s="77" t="s">
        <v>92</v>
      </c>
      <c r="N92" s="177">
        <f>ROUNDUP($N$159,2)</f>
        <v>0</v>
      </c>
      <c r="O92" s="178"/>
      <c r="P92" s="178"/>
      <c r="Q92" s="178"/>
      <c r="R92" s="78"/>
    </row>
    <row r="93" spans="2:47" s="69" customFormat="1" ht="21" customHeight="1" x14ac:dyDescent="0.3">
      <c r="B93" s="76"/>
      <c r="D93" s="77" t="s">
        <v>93</v>
      </c>
      <c r="N93" s="177">
        <f>ROUNDUP($N$163,2)</f>
        <v>0</v>
      </c>
      <c r="O93" s="178"/>
      <c r="P93" s="178"/>
      <c r="Q93" s="178"/>
      <c r="R93" s="78"/>
    </row>
    <row r="94" spans="2:47" s="69" customFormat="1" ht="21" customHeight="1" x14ac:dyDescent="0.3">
      <c r="B94" s="76"/>
      <c r="D94" s="77" t="s">
        <v>94</v>
      </c>
      <c r="N94" s="177">
        <f>ROUNDUP($N$175,2)</f>
        <v>0</v>
      </c>
      <c r="O94" s="178"/>
      <c r="P94" s="178"/>
      <c r="Q94" s="178"/>
      <c r="R94" s="78"/>
    </row>
    <row r="95" spans="2:47" s="69" customFormat="1" ht="21" customHeight="1" x14ac:dyDescent="0.3">
      <c r="B95" s="76"/>
      <c r="D95" s="77" t="s">
        <v>95</v>
      </c>
      <c r="N95" s="177">
        <f>ROUNDUP($N$182,2)</f>
        <v>0</v>
      </c>
      <c r="O95" s="178"/>
      <c r="P95" s="178"/>
      <c r="Q95" s="178"/>
      <c r="R95" s="78"/>
    </row>
    <row r="96" spans="2:47" s="69" customFormat="1" ht="15.75" customHeight="1" x14ac:dyDescent="0.3">
      <c r="B96" s="76"/>
      <c r="D96" s="77" t="s">
        <v>96</v>
      </c>
      <c r="N96" s="177">
        <f>ROUNDUP($N$194,2)</f>
        <v>0</v>
      </c>
      <c r="O96" s="178"/>
      <c r="P96" s="178"/>
      <c r="Q96" s="178"/>
      <c r="R96" s="78"/>
    </row>
    <row r="97" spans="2:21" s="59" customFormat="1" ht="25.5" customHeight="1" x14ac:dyDescent="0.3">
      <c r="B97" s="73"/>
      <c r="D97" s="74" t="s">
        <v>97</v>
      </c>
      <c r="N97" s="179">
        <f>ROUNDUP($N$208,2)</f>
        <v>0</v>
      </c>
      <c r="O97" s="178"/>
      <c r="P97" s="178"/>
      <c r="Q97" s="178"/>
      <c r="R97" s="75"/>
    </row>
    <row r="98" spans="2:21" s="69" customFormat="1" ht="21" customHeight="1" x14ac:dyDescent="0.3">
      <c r="B98" s="76"/>
      <c r="D98" s="77" t="s">
        <v>98</v>
      </c>
      <c r="N98" s="177">
        <f>ROUNDUP($N$209,2)</f>
        <v>0</v>
      </c>
      <c r="O98" s="178"/>
      <c r="P98" s="178"/>
      <c r="Q98" s="178"/>
      <c r="R98" s="78"/>
    </row>
    <row r="99" spans="2:21" s="3" customFormat="1" ht="22.5" customHeight="1" x14ac:dyDescent="0.3">
      <c r="B99" s="15"/>
      <c r="R99" s="16"/>
    </row>
    <row r="100" spans="2:21" s="3" customFormat="1" ht="30" customHeight="1" x14ac:dyDescent="0.3">
      <c r="B100" s="15"/>
      <c r="C100" s="54" t="s">
        <v>99</v>
      </c>
      <c r="N100" s="140">
        <v>0</v>
      </c>
      <c r="O100" s="134"/>
      <c r="P100" s="134"/>
      <c r="Q100" s="134"/>
      <c r="R100" s="16"/>
      <c r="T100" s="79"/>
      <c r="U100" s="80" t="s">
        <v>29</v>
      </c>
    </row>
    <row r="101" spans="2:21" s="3" customFormat="1" ht="18.75" customHeight="1" x14ac:dyDescent="0.3">
      <c r="B101" s="15"/>
      <c r="R101" s="16"/>
    </row>
    <row r="102" spans="2:21" s="3" customFormat="1" ht="30" customHeight="1" x14ac:dyDescent="0.3">
      <c r="B102" s="15"/>
      <c r="C102" s="68" t="s">
        <v>76</v>
      </c>
      <c r="D102" s="24"/>
      <c r="E102" s="24"/>
      <c r="F102" s="24"/>
      <c r="G102" s="24"/>
      <c r="H102" s="24"/>
      <c r="I102" s="24"/>
      <c r="J102" s="24"/>
      <c r="K102" s="24"/>
      <c r="L102" s="141">
        <f>ROUNDUP(SUM($N$87+$N$100),2)</f>
        <v>0</v>
      </c>
      <c r="M102" s="142"/>
      <c r="N102" s="142"/>
      <c r="O102" s="142"/>
      <c r="P102" s="142"/>
      <c r="Q102" s="142"/>
      <c r="R102" s="16"/>
    </row>
    <row r="103" spans="2:21" s="3" customFormat="1" ht="7.5" customHeight="1" x14ac:dyDescent="0.3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/>
    </row>
    <row r="107" spans="2:21" s="3" customFormat="1" ht="7.5" customHeight="1" x14ac:dyDescent="0.3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2"/>
    </row>
    <row r="108" spans="2:21" s="3" customFormat="1" ht="37.5" customHeight="1" x14ac:dyDescent="0.3">
      <c r="B108" s="15"/>
      <c r="C108" s="145" t="s">
        <v>100</v>
      </c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6"/>
    </row>
    <row r="109" spans="2:21" s="3" customFormat="1" ht="7.5" customHeight="1" x14ac:dyDescent="0.3">
      <c r="B109" s="15"/>
      <c r="R109" s="16"/>
    </row>
    <row r="110" spans="2:21" s="3" customFormat="1" ht="15" customHeight="1" x14ac:dyDescent="0.3">
      <c r="B110" s="15"/>
      <c r="C110" s="11" t="s">
        <v>7</v>
      </c>
      <c r="F110" s="175" t="str">
        <f>$F$5</f>
        <v>„Rekonstrukce školního hřiště v Dolních Jirčanech“</v>
      </c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R110" s="16"/>
    </row>
    <row r="111" spans="2:21" s="3" customFormat="1" ht="15" customHeight="1" x14ac:dyDescent="0.3">
      <c r="B111" s="15"/>
      <c r="C111" s="10" t="s">
        <v>79</v>
      </c>
      <c r="F111" s="149" t="str">
        <f>$F$6</f>
        <v>01 - Rekonstrukce povrchu školního hřiště</v>
      </c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R111" s="16"/>
    </row>
    <row r="112" spans="2:21" s="3" customFormat="1" ht="7.5" customHeight="1" x14ac:dyDescent="0.3">
      <c r="B112" s="15"/>
      <c r="R112" s="16"/>
    </row>
    <row r="113" spans="2:64" s="3" customFormat="1" ht="18.75" customHeight="1" x14ac:dyDescent="0.3">
      <c r="B113" s="15"/>
      <c r="C113" s="11" t="s">
        <v>10</v>
      </c>
      <c r="F113" s="12" t="str">
        <f>$F$8</f>
        <v xml:space="preserve"> </v>
      </c>
      <c r="K113" s="11" t="s">
        <v>12</v>
      </c>
      <c r="M113" s="176" t="str">
        <f>IF($O$8="","",$O$8)</f>
        <v/>
      </c>
      <c r="N113" s="134"/>
      <c r="O113" s="134"/>
      <c r="P113" s="134"/>
      <c r="R113" s="16"/>
    </row>
    <row r="114" spans="2:64" s="3" customFormat="1" ht="7.5" customHeight="1" x14ac:dyDescent="0.3">
      <c r="B114" s="15"/>
      <c r="R114" s="16"/>
    </row>
    <row r="115" spans="2:64" s="3" customFormat="1" ht="15.75" customHeight="1" x14ac:dyDescent="0.3">
      <c r="B115" s="15"/>
      <c r="C115" s="11" t="s">
        <v>15</v>
      </c>
      <c r="F115" s="12" t="str">
        <f>$E$11</f>
        <v>Obec Psáry, Pražská 137, 252 44 Psáry</v>
      </c>
      <c r="K115" s="11" t="s">
        <v>21</v>
      </c>
      <c r="M115" s="150" t="str">
        <f>$E$17</f>
        <v xml:space="preserve">HW PROJEKT s.r.o., Pod Lázní 1026/2, 140 00 Praha </v>
      </c>
      <c r="N115" s="134"/>
      <c r="O115" s="134"/>
      <c r="P115" s="134"/>
      <c r="Q115" s="134"/>
      <c r="R115" s="16"/>
    </row>
    <row r="116" spans="2:64" s="3" customFormat="1" ht="15" customHeight="1" x14ac:dyDescent="0.3">
      <c r="B116" s="15"/>
      <c r="C116" s="11" t="s">
        <v>20</v>
      </c>
      <c r="F116" s="12" t="str">
        <f>IF($E$14="","",$E$14)</f>
        <v xml:space="preserve"> </v>
      </c>
      <c r="K116" s="11" t="s">
        <v>25</v>
      </c>
      <c r="M116" s="150" t="str">
        <f>$E$20</f>
        <v xml:space="preserve"> </v>
      </c>
      <c r="N116" s="134"/>
      <c r="O116" s="134"/>
      <c r="P116" s="134"/>
      <c r="Q116" s="134"/>
      <c r="R116" s="16"/>
    </row>
    <row r="117" spans="2:64" s="3" customFormat="1" ht="11.25" customHeight="1" x14ac:dyDescent="0.3">
      <c r="B117" s="15"/>
      <c r="R117" s="16"/>
    </row>
    <row r="118" spans="2:64" s="81" customFormat="1" ht="30" customHeight="1" x14ac:dyDescent="0.3">
      <c r="B118" s="82"/>
      <c r="C118" s="83" t="s">
        <v>101</v>
      </c>
      <c r="D118" s="84" t="s">
        <v>102</v>
      </c>
      <c r="E118" s="84" t="s">
        <v>47</v>
      </c>
      <c r="F118" s="172" t="s">
        <v>103</v>
      </c>
      <c r="G118" s="173"/>
      <c r="H118" s="173"/>
      <c r="I118" s="173"/>
      <c r="J118" s="84" t="s">
        <v>104</v>
      </c>
      <c r="K118" s="84" t="s">
        <v>105</v>
      </c>
      <c r="L118" s="172" t="s">
        <v>106</v>
      </c>
      <c r="M118" s="173"/>
      <c r="N118" s="172" t="s">
        <v>107</v>
      </c>
      <c r="O118" s="173"/>
      <c r="P118" s="173"/>
      <c r="Q118" s="174"/>
      <c r="R118" s="85"/>
      <c r="T118" s="49" t="s">
        <v>108</v>
      </c>
      <c r="U118" s="50" t="s">
        <v>29</v>
      </c>
      <c r="V118" s="50" t="s">
        <v>109</v>
      </c>
      <c r="W118" s="50" t="s">
        <v>110</v>
      </c>
      <c r="X118" s="50" t="s">
        <v>111</v>
      </c>
      <c r="Y118" s="50" t="s">
        <v>112</v>
      </c>
      <c r="Z118" s="50" t="s">
        <v>113</v>
      </c>
      <c r="AA118" s="51" t="s">
        <v>114</v>
      </c>
    </row>
    <row r="119" spans="2:64" s="3" customFormat="1" ht="30" customHeight="1" x14ac:dyDescent="0.35">
      <c r="B119" s="15"/>
      <c r="C119" s="54" t="s">
        <v>81</v>
      </c>
      <c r="N119" s="163">
        <f>$BK$119</f>
        <v>0</v>
      </c>
      <c r="O119" s="134"/>
      <c r="P119" s="134"/>
      <c r="Q119" s="134"/>
      <c r="R119" s="16"/>
      <c r="T119" s="53"/>
      <c r="U119" s="29"/>
      <c r="V119" s="29"/>
      <c r="W119" s="86">
        <f>$W$120+$W$208</f>
        <v>754.07318400000008</v>
      </c>
      <c r="X119" s="29"/>
      <c r="Y119" s="86">
        <f>$Y$120+$Y$208</f>
        <v>24.309865000000002</v>
      </c>
      <c r="Z119" s="29"/>
      <c r="AA119" s="87">
        <f>$AA$120+$AA$208</f>
        <v>201.78800000000001</v>
      </c>
      <c r="AT119" s="3" t="s">
        <v>64</v>
      </c>
      <c r="AU119" s="3" t="s">
        <v>87</v>
      </c>
      <c r="BK119" s="88">
        <f>$BK$120+$BK$208</f>
        <v>0</v>
      </c>
    </row>
    <row r="120" spans="2:64" s="89" customFormat="1" ht="37.5" customHeight="1" x14ac:dyDescent="0.35">
      <c r="B120" s="90"/>
      <c r="D120" s="91" t="s">
        <v>88</v>
      </c>
      <c r="N120" s="159">
        <f>$BK$120</f>
        <v>0</v>
      </c>
      <c r="O120" s="158"/>
      <c r="P120" s="158"/>
      <c r="Q120" s="158"/>
      <c r="R120" s="93"/>
      <c r="T120" s="94"/>
      <c r="W120" s="95">
        <f>$W$121+$W$151+$W$154+$W$159+$W$163+$W$175+$W$182</f>
        <v>754.07318400000008</v>
      </c>
      <c r="Y120" s="95">
        <f>$Y$121+$Y$151+$Y$154+$Y$159+$Y$163+$Y$175+$Y$182</f>
        <v>24.309865000000002</v>
      </c>
      <c r="AA120" s="96">
        <f>$AA$121+$AA$151+$AA$154+$AA$159+$AA$163+$AA$175+$AA$182</f>
        <v>201.78800000000001</v>
      </c>
      <c r="AR120" s="92" t="s">
        <v>9</v>
      </c>
      <c r="AT120" s="92" t="s">
        <v>64</v>
      </c>
      <c r="AU120" s="92" t="s">
        <v>65</v>
      </c>
      <c r="AY120" s="92" t="s">
        <v>115</v>
      </c>
      <c r="BK120" s="97">
        <f>$BK$121+$BK$151+$BK$154+$BK$159+$BK$163+$BK$175+$BK$182</f>
        <v>0</v>
      </c>
    </row>
    <row r="121" spans="2:64" s="89" customFormat="1" ht="21" customHeight="1" x14ac:dyDescent="0.35">
      <c r="B121" s="90"/>
      <c r="D121" s="98" t="s">
        <v>89</v>
      </c>
      <c r="N121" s="157">
        <f>$BK$121</f>
        <v>0</v>
      </c>
      <c r="O121" s="158"/>
      <c r="P121" s="158"/>
      <c r="Q121" s="158"/>
      <c r="R121" s="93"/>
      <c r="T121" s="94"/>
      <c r="W121" s="95">
        <f>SUM($W$122:$W$150)</f>
        <v>558.24216000000013</v>
      </c>
      <c r="Y121" s="95">
        <f>SUM($Y$122:$Y$150)</f>
        <v>2.16</v>
      </c>
      <c r="AA121" s="96">
        <f>SUM($AA$122:$AA$150)</f>
        <v>200.928</v>
      </c>
      <c r="AR121" s="92" t="s">
        <v>9</v>
      </c>
      <c r="AT121" s="92" t="s">
        <v>64</v>
      </c>
      <c r="AU121" s="92" t="s">
        <v>9</v>
      </c>
      <c r="AY121" s="92" t="s">
        <v>115</v>
      </c>
      <c r="BK121" s="97">
        <f>SUM($BK$122:$BK$150)</f>
        <v>0</v>
      </c>
    </row>
    <row r="122" spans="2:64" s="3" customFormat="1" ht="27" customHeight="1" x14ac:dyDescent="0.3">
      <c r="B122" s="15"/>
      <c r="C122" s="99" t="s">
        <v>77</v>
      </c>
      <c r="D122" s="99" t="s">
        <v>116</v>
      </c>
      <c r="E122" s="100" t="s">
        <v>117</v>
      </c>
      <c r="F122" s="160" t="s">
        <v>118</v>
      </c>
      <c r="G122" s="161"/>
      <c r="H122" s="161"/>
      <c r="I122" s="161"/>
      <c r="J122" s="101" t="s">
        <v>119</v>
      </c>
      <c r="K122" s="102">
        <v>483</v>
      </c>
      <c r="L122" s="162"/>
      <c r="M122" s="161"/>
      <c r="N122" s="162">
        <f>ROUND($L$122*$K$122,2)</f>
        <v>0</v>
      </c>
      <c r="O122" s="161"/>
      <c r="P122" s="161"/>
      <c r="Q122" s="161"/>
      <c r="R122" s="16"/>
      <c r="T122" s="103"/>
      <c r="U122" s="22" t="s">
        <v>30</v>
      </c>
      <c r="V122" s="104">
        <v>0.69499999999999995</v>
      </c>
      <c r="W122" s="104">
        <f>$V$122*$K$122</f>
        <v>335.685</v>
      </c>
      <c r="X122" s="104">
        <v>0</v>
      </c>
      <c r="Y122" s="104">
        <f>$X$122*$K$122</f>
        <v>0</v>
      </c>
      <c r="Z122" s="104">
        <v>0.23499999999999999</v>
      </c>
      <c r="AA122" s="105">
        <f>$Z$122*$K$122</f>
        <v>113.505</v>
      </c>
      <c r="AR122" s="3" t="s">
        <v>120</v>
      </c>
      <c r="AT122" s="3" t="s">
        <v>116</v>
      </c>
      <c r="AU122" s="3" t="s">
        <v>77</v>
      </c>
      <c r="AY122" s="3" t="s">
        <v>115</v>
      </c>
      <c r="BE122" s="106">
        <f>IF($U$122="základní",$N$122,0)</f>
        <v>0</v>
      </c>
      <c r="BF122" s="106">
        <f>IF($U$122="snížená",$N$122,0)</f>
        <v>0</v>
      </c>
      <c r="BG122" s="106">
        <f>IF($U$122="zákl. přenesená",$N$122,0)</f>
        <v>0</v>
      </c>
      <c r="BH122" s="106">
        <f>IF($U$122="sníž. přenesená",$N$122,0)</f>
        <v>0</v>
      </c>
      <c r="BI122" s="106">
        <f>IF($U$122="nulová",$N$122,0)</f>
        <v>0</v>
      </c>
      <c r="BJ122" s="3" t="s">
        <v>9</v>
      </c>
      <c r="BK122" s="106">
        <f>ROUND($L$122*$K$122,2)</f>
        <v>0</v>
      </c>
      <c r="BL122" s="3" t="s">
        <v>120</v>
      </c>
    </row>
    <row r="123" spans="2:64" s="3" customFormat="1" ht="27" customHeight="1" x14ac:dyDescent="0.3">
      <c r="B123" s="15"/>
      <c r="C123" s="99" t="s">
        <v>9</v>
      </c>
      <c r="D123" s="99" t="s">
        <v>116</v>
      </c>
      <c r="E123" s="100" t="s">
        <v>121</v>
      </c>
      <c r="F123" s="160" t="s">
        <v>122</v>
      </c>
      <c r="G123" s="161"/>
      <c r="H123" s="161"/>
      <c r="I123" s="161"/>
      <c r="J123" s="101" t="s">
        <v>119</v>
      </c>
      <c r="K123" s="102">
        <v>483</v>
      </c>
      <c r="L123" s="162"/>
      <c r="M123" s="161"/>
      <c r="N123" s="162">
        <f>ROUND($L$123*$K$123,2)</f>
        <v>0</v>
      </c>
      <c r="O123" s="161"/>
      <c r="P123" s="161"/>
      <c r="Q123" s="161"/>
      <c r="R123" s="16"/>
      <c r="T123" s="103"/>
      <c r="U123" s="22" t="s">
        <v>30</v>
      </c>
      <c r="V123" s="104">
        <v>0.41199999999999998</v>
      </c>
      <c r="W123" s="104">
        <f>$V$123*$K$123</f>
        <v>198.99599999999998</v>
      </c>
      <c r="X123" s="104">
        <v>0</v>
      </c>
      <c r="Y123" s="104">
        <f>$X$123*$K$123</f>
        <v>0</v>
      </c>
      <c r="Z123" s="104">
        <v>0.18099999999999999</v>
      </c>
      <c r="AA123" s="105">
        <f>$Z$123*$K$123</f>
        <v>87.423000000000002</v>
      </c>
      <c r="AR123" s="3" t="s">
        <v>120</v>
      </c>
      <c r="AT123" s="3" t="s">
        <v>116</v>
      </c>
      <c r="AU123" s="3" t="s">
        <v>77</v>
      </c>
      <c r="AY123" s="3" t="s">
        <v>115</v>
      </c>
      <c r="BE123" s="106">
        <f>IF($U$123="základní",$N$123,0)</f>
        <v>0</v>
      </c>
      <c r="BF123" s="106">
        <f>IF($U$123="snížená",$N$123,0)</f>
        <v>0</v>
      </c>
      <c r="BG123" s="106">
        <f>IF($U$123="zákl. přenesená",$N$123,0)</f>
        <v>0</v>
      </c>
      <c r="BH123" s="106">
        <f>IF($U$123="sníž. přenesená",$N$123,0)</f>
        <v>0</v>
      </c>
      <c r="BI123" s="106">
        <f>IF($U$123="nulová",$N$123,0)</f>
        <v>0</v>
      </c>
      <c r="BJ123" s="3" t="s">
        <v>9</v>
      </c>
      <c r="BK123" s="106">
        <f>ROUND($L$123*$K$123,2)</f>
        <v>0</v>
      </c>
      <c r="BL123" s="3" t="s">
        <v>120</v>
      </c>
    </row>
    <row r="124" spans="2:64" s="3" customFormat="1" ht="27" customHeight="1" x14ac:dyDescent="0.3">
      <c r="B124" s="107"/>
      <c r="E124" s="108"/>
      <c r="F124" s="164" t="s">
        <v>123</v>
      </c>
      <c r="G124" s="165"/>
      <c r="H124" s="165"/>
      <c r="I124" s="165"/>
      <c r="K124" s="109">
        <v>494</v>
      </c>
      <c r="R124" s="110"/>
      <c r="T124" s="111"/>
      <c r="AA124" s="112"/>
      <c r="AT124" s="108" t="s">
        <v>124</v>
      </c>
      <c r="AU124" s="108" t="s">
        <v>77</v>
      </c>
      <c r="AV124" s="108" t="s">
        <v>77</v>
      </c>
      <c r="AW124" s="108" t="s">
        <v>87</v>
      </c>
      <c r="AX124" s="108" t="s">
        <v>65</v>
      </c>
      <c r="AY124" s="108" t="s">
        <v>115</v>
      </c>
    </row>
    <row r="125" spans="2:64" s="3" customFormat="1" ht="15.75" customHeight="1" x14ac:dyDescent="0.3">
      <c r="B125" s="107"/>
      <c r="E125" s="108"/>
      <c r="F125" s="164" t="s">
        <v>125</v>
      </c>
      <c r="G125" s="165"/>
      <c r="H125" s="165"/>
      <c r="I125" s="165"/>
      <c r="K125" s="109">
        <v>-11</v>
      </c>
      <c r="R125" s="110"/>
      <c r="T125" s="111"/>
      <c r="AA125" s="112"/>
      <c r="AT125" s="108" t="s">
        <v>124</v>
      </c>
      <c r="AU125" s="108" t="s">
        <v>77</v>
      </c>
      <c r="AV125" s="108" t="s">
        <v>77</v>
      </c>
      <c r="AW125" s="108" t="s">
        <v>87</v>
      </c>
      <c r="AX125" s="108" t="s">
        <v>65</v>
      </c>
      <c r="AY125" s="108" t="s">
        <v>115</v>
      </c>
    </row>
    <row r="126" spans="2:64" s="3" customFormat="1" ht="15.75" customHeight="1" x14ac:dyDescent="0.3">
      <c r="B126" s="113"/>
      <c r="E126" s="114"/>
      <c r="F126" s="170" t="s">
        <v>126</v>
      </c>
      <c r="G126" s="171"/>
      <c r="H126" s="171"/>
      <c r="I126" s="171"/>
      <c r="K126" s="115">
        <v>483</v>
      </c>
      <c r="R126" s="116"/>
      <c r="T126" s="117"/>
      <c r="AA126" s="118"/>
      <c r="AT126" s="114" t="s">
        <v>124</v>
      </c>
      <c r="AU126" s="114" t="s">
        <v>77</v>
      </c>
      <c r="AV126" s="114" t="s">
        <v>120</v>
      </c>
      <c r="AW126" s="114" t="s">
        <v>87</v>
      </c>
      <c r="AX126" s="114" t="s">
        <v>9</v>
      </c>
      <c r="AY126" s="114" t="s">
        <v>115</v>
      </c>
    </row>
    <row r="127" spans="2:64" s="3" customFormat="1" ht="27" customHeight="1" x14ac:dyDescent="0.3">
      <c r="B127" s="15"/>
      <c r="C127" s="99" t="s">
        <v>127</v>
      </c>
      <c r="D127" s="99" t="s">
        <v>116</v>
      </c>
      <c r="E127" s="100" t="s">
        <v>128</v>
      </c>
      <c r="F127" s="160" t="s">
        <v>129</v>
      </c>
      <c r="G127" s="161"/>
      <c r="H127" s="161"/>
      <c r="I127" s="161"/>
      <c r="J127" s="101" t="s">
        <v>130</v>
      </c>
      <c r="K127" s="102">
        <v>9.1199999999999992</v>
      </c>
      <c r="L127" s="162"/>
      <c r="M127" s="161"/>
      <c r="N127" s="162">
        <f>ROUND($L$127*$K$127,2)</f>
        <v>0</v>
      </c>
      <c r="O127" s="161"/>
      <c r="P127" s="161"/>
      <c r="Q127" s="161"/>
      <c r="R127" s="16"/>
      <c r="T127" s="103"/>
      <c r="U127" s="22" t="s">
        <v>30</v>
      </c>
      <c r="V127" s="104">
        <v>0.20399999999999999</v>
      </c>
      <c r="W127" s="104">
        <f>$V$127*$K$127</f>
        <v>1.8604799999999997</v>
      </c>
      <c r="X127" s="104">
        <v>0</v>
      </c>
      <c r="Y127" s="104">
        <f>$X$127*$K$127</f>
        <v>0</v>
      </c>
      <c r="Z127" s="104">
        <v>0</v>
      </c>
      <c r="AA127" s="105">
        <f>$Z$127*$K$127</f>
        <v>0</v>
      </c>
      <c r="AR127" s="3" t="s">
        <v>120</v>
      </c>
      <c r="AT127" s="3" t="s">
        <v>116</v>
      </c>
      <c r="AU127" s="3" t="s">
        <v>77</v>
      </c>
      <c r="AY127" s="3" t="s">
        <v>115</v>
      </c>
      <c r="BE127" s="106">
        <f>IF($U$127="základní",$N$127,0)</f>
        <v>0</v>
      </c>
      <c r="BF127" s="106">
        <f>IF($U$127="snížená",$N$127,0)</f>
        <v>0</v>
      </c>
      <c r="BG127" s="106">
        <f>IF($U$127="zákl. přenesená",$N$127,0)</f>
        <v>0</v>
      </c>
      <c r="BH127" s="106">
        <f>IF($U$127="sníž. přenesená",$N$127,0)</f>
        <v>0</v>
      </c>
      <c r="BI127" s="106">
        <f>IF($U$127="nulová",$N$127,0)</f>
        <v>0</v>
      </c>
      <c r="BJ127" s="3" t="s">
        <v>9</v>
      </c>
      <c r="BK127" s="106">
        <f>ROUND($L$127*$K$127,2)</f>
        <v>0</v>
      </c>
      <c r="BL127" s="3" t="s">
        <v>120</v>
      </c>
    </row>
    <row r="128" spans="2:64" s="3" customFormat="1" ht="27" customHeight="1" x14ac:dyDescent="0.3">
      <c r="B128" s="107"/>
      <c r="E128" s="108"/>
      <c r="F128" s="164" t="s">
        <v>131</v>
      </c>
      <c r="G128" s="165"/>
      <c r="H128" s="165"/>
      <c r="I128" s="165"/>
      <c r="K128" s="109">
        <v>5.82</v>
      </c>
      <c r="R128" s="110"/>
      <c r="T128" s="111"/>
      <c r="AA128" s="112"/>
      <c r="AT128" s="108" t="s">
        <v>124</v>
      </c>
      <c r="AU128" s="108" t="s">
        <v>77</v>
      </c>
      <c r="AV128" s="108" t="s">
        <v>77</v>
      </c>
      <c r="AW128" s="108" t="s">
        <v>87</v>
      </c>
      <c r="AX128" s="108" t="s">
        <v>65</v>
      </c>
      <c r="AY128" s="108" t="s">
        <v>115</v>
      </c>
    </row>
    <row r="129" spans="2:64" s="3" customFormat="1" ht="15.75" customHeight="1" x14ac:dyDescent="0.3">
      <c r="B129" s="107"/>
      <c r="E129" s="108"/>
      <c r="F129" s="164" t="s">
        <v>132</v>
      </c>
      <c r="G129" s="165"/>
      <c r="H129" s="165"/>
      <c r="I129" s="165"/>
      <c r="K129" s="109">
        <v>3.3</v>
      </c>
      <c r="R129" s="110"/>
      <c r="T129" s="111"/>
      <c r="AA129" s="112"/>
      <c r="AT129" s="108" t="s">
        <v>124</v>
      </c>
      <c r="AU129" s="108" t="s">
        <v>77</v>
      </c>
      <c r="AV129" s="108" t="s">
        <v>77</v>
      </c>
      <c r="AW129" s="108" t="s">
        <v>87</v>
      </c>
      <c r="AX129" s="108" t="s">
        <v>65</v>
      </c>
      <c r="AY129" s="108" t="s">
        <v>115</v>
      </c>
    </row>
    <row r="130" spans="2:64" s="3" customFormat="1" ht="15.75" customHeight="1" x14ac:dyDescent="0.3">
      <c r="B130" s="113"/>
      <c r="E130" s="114"/>
      <c r="F130" s="170" t="s">
        <v>126</v>
      </c>
      <c r="G130" s="171"/>
      <c r="H130" s="171"/>
      <c r="I130" s="171"/>
      <c r="K130" s="115">
        <v>9.1199999999999992</v>
      </c>
      <c r="R130" s="116"/>
      <c r="T130" s="117"/>
      <c r="AA130" s="118"/>
      <c r="AT130" s="114" t="s">
        <v>124</v>
      </c>
      <c r="AU130" s="114" t="s">
        <v>77</v>
      </c>
      <c r="AV130" s="114" t="s">
        <v>120</v>
      </c>
      <c r="AW130" s="114" t="s">
        <v>87</v>
      </c>
      <c r="AX130" s="114" t="s">
        <v>9</v>
      </c>
      <c r="AY130" s="114" t="s">
        <v>115</v>
      </c>
    </row>
    <row r="131" spans="2:64" s="3" customFormat="1" ht="27" customHeight="1" x14ac:dyDescent="0.3">
      <c r="B131" s="15"/>
      <c r="C131" s="99" t="s">
        <v>133</v>
      </c>
      <c r="D131" s="99" t="s">
        <v>116</v>
      </c>
      <c r="E131" s="100" t="s">
        <v>134</v>
      </c>
      <c r="F131" s="160" t="s">
        <v>135</v>
      </c>
      <c r="G131" s="161"/>
      <c r="H131" s="161"/>
      <c r="I131" s="161"/>
      <c r="J131" s="101" t="s">
        <v>130</v>
      </c>
      <c r="K131" s="102">
        <v>3.24</v>
      </c>
      <c r="L131" s="162"/>
      <c r="M131" s="161"/>
      <c r="N131" s="162">
        <f>ROUND($L$131*$K$131,2)</f>
        <v>0</v>
      </c>
      <c r="O131" s="161"/>
      <c r="P131" s="161"/>
      <c r="Q131" s="161"/>
      <c r="R131" s="16"/>
      <c r="T131" s="103"/>
      <c r="U131" s="22" t="s">
        <v>30</v>
      </c>
      <c r="V131" s="104">
        <v>2.3199999999999998</v>
      </c>
      <c r="W131" s="104">
        <f>$V$131*$K$131</f>
        <v>7.5167999999999999</v>
      </c>
      <c r="X131" s="104">
        <v>0</v>
      </c>
      <c r="Y131" s="104">
        <f>$X$131*$K$131</f>
        <v>0</v>
      </c>
      <c r="Z131" s="104">
        <v>0</v>
      </c>
      <c r="AA131" s="105">
        <f>$Z$131*$K$131</f>
        <v>0</v>
      </c>
      <c r="AR131" s="3" t="s">
        <v>120</v>
      </c>
      <c r="AT131" s="3" t="s">
        <v>116</v>
      </c>
      <c r="AU131" s="3" t="s">
        <v>77</v>
      </c>
      <c r="AY131" s="3" t="s">
        <v>115</v>
      </c>
      <c r="BE131" s="106">
        <f>IF($U$131="základní",$N$131,0)</f>
        <v>0</v>
      </c>
      <c r="BF131" s="106">
        <f>IF($U$131="snížená",$N$131,0)</f>
        <v>0</v>
      </c>
      <c r="BG131" s="106">
        <f>IF($U$131="zákl. přenesená",$N$131,0)</f>
        <v>0</v>
      </c>
      <c r="BH131" s="106">
        <f>IF($U$131="sníž. přenesená",$N$131,0)</f>
        <v>0</v>
      </c>
      <c r="BI131" s="106">
        <f>IF($U$131="nulová",$N$131,0)</f>
        <v>0</v>
      </c>
      <c r="BJ131" s="3" t="s">
        <v>9</v>
      </c>
      <c r="BK131" s="106">
        <f>ROUND($L$131*$K$131,2)</f>
        <v>0</v>
      </c>
      <c r="BL131" s="3" t="s">
        <v>120</v>
      </c>
    </row>
    <row r="132" spans="2:64" s="3" customFormat="1" ht="15.75" customHeight="1" x14ac:dyDescent="0.3">
      <c r="B132" s="107"/>
      <c r="E132" s="108"/>
      <c r="F132" s="164" t="s">
        <v>136</v>
      </c>
      <c r="G132" s="165"/>
      <c r="H132" s="165"/>
      <c r="I132" s="165"/>
      <c r="K132" s="109">
        <v>3.24</v>
      </c>
      <c r="R132" s="110"/>
      <c r="T132" s="111"/>
      <c r="AA132" s="112"/>
      <c r="AT132" s="108" t="s">
        <v>124</v>
      </c>
      <c r="AU132" s="108" t="s">
        <v>77</v>
      </c>
      <c r="AV132" s="108" t="s">
        <v>77</v>
      </c>
      <c r="AW132" s="108" t="s">
        <v>87</v>
      </c>
      <c r="AX132" s="108" t="s">
        <v>9</v>
      </c>
      <c r="AY132" s="108" t="s">
        <v>115</v>
      </c>
    </row>
    <row r="133" spans="2:64" s="3" customFormat="1" ht="27" customHeight="1" x14ac:dyDescent="0.3">
      <c r="B133" s="15"/>
      <c r="C133" s="99" t="s">
        <v>137</v>
      </c>
      <c r="D133" s="99" t="s">
        <v>116</v>
      </c>
      <c r="E133" s="100" t="s">
        <v>138</v>
      </c>
      <c r="F133" s="160" t="s">
        <v>139</v>
      </c>
      <c r="G133" s="161"/>
      <c r="H133" s="161"/>
      <c r="I133" s="161"/>
      <c r="J133" s="101" t="s">
        <v>130</v>
      </c>
      <c r="K133" s="102">
        <v>9.64</v>
      </c>
      <c r="L133" s="162"/>
      <c r="M133" s="161"/>
      <c r="N133" s="162">
        <f>ROUND($L$133*$K$133,2)</f>
        <v>0</v>
      </c>
      <c r="O133" s="161"/>
      <c r="P133" s="161"/>
      <c r="Q133" s="161"/>
      <c r="R133" s="16"/>
      <c r="T133" s="103"/>
      <c r="U133" s="22" t="s">
        <v>30</v>
      </c>
      <c r="V133" s="104">
        <v>8.3000000000000004E-2</v>
      </c>
      <c r="W133" s="104">
        <f>$V$133*$K$133</f>
        <v>0.80012000000000005</v>
      </c>
      <c r="X133" s="104">
        <v>0</v>
      </c>
      <c r="Y133" s="104">
        <f>$X$133*$K$133</f>
        <v>0</v>
      </c>
      <c r="Z133" s="104">
        <v>0</v>
      </c>
      <c r="AA133" s="105">
        <f>$Z$133*$K$133</f>
        <v>0</v>
      </c>
      <c r="AR133" s="3" t="s">
        <v>120</v>
      </c>
      <c r="AT133" s="3" t="s">
        <v>116</v>
      </c>
      <c r="AU133" s="3" t="s">
        <v>77</v>
      </c>
      <c r="AY133" s="3" t="s">
        <v>115</v>
      </c>
      <c r="BE133" s="106">
        <f>IF($U$133="základní",$N$133,0)</f>
        <v>0</v>
      </c>
      <c r="BF133" s="106">
        <f>IF($U$133="snížená",$N$133,0)</f>
        <v>0</v>
      </c>
      <c r="BG133" s="106">
        <f>IF($U$133="zákl. přenesená",$N$133,0)</f>
        <v>0</v>
      </c>
      <c r="BH133" s="106">
        <f>IF($U$133="sníž. přenesená",$N$133,0)</f>
        <v>0</v>
      </c>
      <c r="BI133" s="106">
        <f>IF($U$133="nulová",$N$133,0)</f>
        <v>0</v>
      </c>
      <c r="BJ133" s="3" t="s">
        <v>9</v>
      </c>
      <c r="BK133" s="106">
        <f>ROUND($L$133*$K$133,2)</f>
        <v>0</v>
      </c>
      <c r="BL133" s="3" t="s">
        <v>120</v>
      </c>
    </row>
    <row r="134" spans="2:64" s="3" customFormat="1" ht="15.75" customHeight="1" x14ac:dyDescent="0.3">
      <c r="B134" s="107"/>
      <c r="E134" s="108"/>
      <c r="F134" s="164" t="s">
        <v>140</v>
      </c>
      <c r="G134" s="165"/>
      <c r="H134" s="165"/>
      <c r="I134" s="165"/>
      <c r="K134" s="109">
        <v>9.64</v>
      </c>
      <c r="R134" s="110"/>
      <c r="T134" s="111"/>
      <c r="AA134" s="112"/>
      <c r="AT134" s="108" t="s">
        <v>124</v>
      </c>
      <c r="AU134" s="108" t="s">
        <v>77</v>
      </c>
      <c r="AV134" s="108" t="s">
        <v>77</v>
      </c>
      <c r="AW134" s="108" t="s">
        <v>87</v>
      </c>
      <c r="AX134" s="108" t="s">
        <v>9</v>
      </c>
      <c r="AY134" s="108" t="s">
        <v>115</v>
      </c>
    </row>
    <row r="135" spans="2:64" s="3" customFormat="1" ht="39" customHeight="1" x14ac:dyDescent="0.3">
      <c r="B135" s="15"/>
      <c r="C135" s="99" t="s">
        <v>141</v>
      </c>
      <c r="D135" s="99" t="s">
        <v>116</v>
      </c>
      <c r="E135" s="100" t="s">
        <v>142</v>
      </c>
      <c r="F135" s="160" t="s">
        <v>143</v>
      </c>
      <c r="G135" s="161"/>
      <c r="H135" s="161"/>
      <c r="I135" s="161"/>
      <c r="J135" s="101" t="s">
        <v>130</v>
      </c>
      <c r="K135" s="102">
        <v>45.6</v>
      </c>
      <c r="L135" s="162"/>
      <c r="M135" s="161"/>
      <c r="N135" s="162">
        <f>ROUND($L$135*$K$135,2)</f>
        <v>0</v>
      </c>
      <c r="O135" s="161"/>
      <c r="P135" s="161"/>
      <c r="Q135" s="161"/>
      <c r="R135" s="16"/>
      <c r="T135" s="103"/>
      <c r="U135" s="22" t="s">
        <v>30</v>
      </c>
      <c r="V135" s="104">
        <v>4.0000000000000001E-3</v>
      </c>
      <c r="W135" s="104">
        <f>$V$135*$K$135</f>
        <v>0.18240000000000001</v>
      </c>
      <c r="X135" s="104">
        <v>0</v>
      </c>
      <c r="Y135" s="104">
        <f>$X$135*$K$135</f>
        <v>0</v>
      </c>
      <c r="Z135" s="104">
        <v>0</v>
      </c>
      <c r="AA135" s="105">
        <f>$Z$135*$K$135</f>
        <v>0</v>
      </c>
      <c r="AR135" s="3" t="s">
        <v>120</v>
      </c>
      <c r="AT135" s="3" t="s">
        <v>116</v>
      </c>
      <c r="AU135" s="3" t="s">
        <v>77</v>
      </c>
      <c r="AY135" s="3" t="s">
        <v>115</v>
      </c>
      <c r="BE135" s="106">
        <f>IF($U$135="základní",$N$135,0)</f>
        <v>0</v>
      </c>
      <c r="BF135" s="106">
        <f>IF($U$135="snížená",$N$135,0)</f>
        <v>0</v>
      </c>
      <c r="BG135" s="106">
        <f>IF($U$135="zákl. přenesená",$N$135,0)</f>
        <v>0</v>
      </c>
      <c r="BH135" s="106">
        <f>IF($U$135="sníž. přenesená",$N$135,0)</f>
        <v>0</v>
      </c>
      <c r="BI135" s="106">
        <f>IF($U$135="nulová",$N$135,0)</f>
        <v>0</v>
      </c>
      <c r="BJ135" s="3" t="s">
        <v>9</v>
      </c>
      <c r="BK135" s="106">
        <f>ROUND($L$135*$K$135,2)</f>
        <v>0</v>
      </c>
      <c r="BL135" s="3" t="s">
        <v>120</v>
      </c>
    </row>
    <row r="136" spans="2:64" s="3" customFormat="1" ht="15.75" customHeight="1" x14ac:dyDescent="0.3">
      <c r="B136" s="107"/>
      <c r="E136" s="108"/>
      <c r="F136" s="164" t="s">
        <v>144</v>
      </c>
      <c r="G136" s="165"/>
      <c r="H136" s="165"/>
      <c r="I136" s="165"/>
      <c r="K136" s="109">
        <v>45.6</v>
      </c>
      <c r="R136" s="110"/>
      <c r="T136" s="111"/>
      <c r="AA136" s="112"/>
      <c r="AT136" s="108" t="s">
        <v>124</v>
      </c>
      <c r="AU136" s="108" t="s">
        <v>77</v>
      </c>
      <c r="AV136" s="108" t="s">
        <v>77</v>
      </c>
      <c r="AW136" s="108" t="s">
        <v>87</v>
      </c>
      <c r="AX136" s="108" t="s">
        <v>9</v>
      </c>
      <c r="AY136" s="108" t="s">
        <v>115</v>
      </c>
    </row>
    <row r="137" spans="2:64" s="3" customFormat="1" ht="15.75" customHeight="1" x14ac:dyDescent="0.3">
      <c r="B137" s="15"/>
      <c r="C137" s="99" t="s">
        <v>145</v>
      </c>
      <c r="D137" s="99" t="s">
        <v>116</v>
      </c>
      <c r="E137" s="100" t="s">
        <v>146</v>
      </c>
      <c r="F137" s="160" t="s">
        <v>147</v>
      </c>
      <c r="G137" s="161"/>
      <c r="H137" s="161"/>
      <c r="I137" s="161"/>
      <c r="J137" s="101" t="s">
        <v>130</v>
      </c>
      <c r="K137" s="102">
        <v>9.1199999999999992</v>
      </c>
      <c r="L137" s="162"/>
      <c r="M137" s="161"/>
      <c r="N137" s="162">
        <f>ROUND($L$137*$K$137,2)</f>
        <v>0</v>
      </c>
      <c r="O137" s="161"/>
      <c r="P137" s="161"/>
      <c r="Q137" s="161"/>
      <c r="R137" s="16"/>
      <c r="T137" s="103"/>
      <c r="U137" s="22" t="s">
        <v>30</v>
      </c>
      <c r="V137" s="104">
        <v>8.9999999999999993E-3</v>
      </c>
      <c r="W137" s="104">
        <f>$V$137*$K$137</f>
        <v>8.2079999999999986E-2</v>
      </c>
      <c r="X137" s="104">
        <v>0</v>
      </c>
      <c r="Y137" s="104">
        <f>$X$137*$K$137</f>
        <v>0</v>
      </c>
      <c r="Z137" s="104">
        <v>0</v>
      </c>
      <c r="AA137" s="105">
        <f>$Z$137*$K$137</f>
        <v>0</v>
      </c>
      <c r="AR137" s="3" t="s">
        <v>120</v>
      </c>
      <c r="AT137" s="3" t="s">
        <v>116</v>
      </c>
      <c r="AU137" s="3" t="s">
        <v>77</v>
      </c>
      <c r="AY137" s="3" t="s">
        <v>115</v>
      </c>
      <c r="BE137" s="106">
        <f>IF($U$137="základní",$N$137,0)</f>
        <v>0</v>
      </c>
      <c r="BF137" s="106">
        <f>IF($U$137="snížená",$N$137,0)</f>
        <v>0</v>
      </c>
      <c r="BG137" s="106">
        <f>IF($U$137="zákl. přenesená",$N$137,0)</f>
        <v>0</v>
      </c>
      <c r="BH137" s="106">
        <f>IF($U$137="sníž. přenesená",$N$137,0)</f>
        <v>0</v>
      </c>
      <c r="BI137" s="106">
        <f>IF($U$137="nulová",$N$137,0)</f>
        <v>0</v>
      </c>
      <c r="BJ137" s="3" t="s">
        <v>9</v>
      </c>
      <c r="BK137" s="106">
        <f>ROUND($L$137*$K$137,2)</f>
        <v>0</v>
      </c>
      <c r="BL137" s="3" t="s">
        <v>120</v>
      </c>
    </row>
    <row r="138" spans="2:64" s="3" customFormat="1" ht="27" customHeight="1" x14ac:dyDescent="0.3">
      <c r="B138" s="15"/>
      <c r="C138" s="99" t="s">
        <v>148</v>
      </c>
      <c r="D138" s="99" t="s">
        <v>116</v>
      </c>
      <c r="E138" s="100" t="s">
        <v>149</v>
      </c>
      <c r="F138" s="160" t="s">
        <v>150</v>
      </c>
      <c r="G138" s="161"/>
      <c r="H138" s="161"/>
      <c r="I138" s="161"/>
      <c r="J138" s="101" t="s">
        <v>151</v>
      </c>
      <c r="K138" s="102">
        <v>16.416</v>
      </c>
      <c r="L138" s="162"/>
      <c r="M138" s="161"/>
      <c r="N138" s="162">
        <f>ROUND($L$138*$K$138,2)</f>
        <v>0</v>
      </c>
      <c r="O138" s="161"/>
      <c r="P138" s="161"/>
      <c r="Q138" s="161"/>
      <c r="R138" s="16"/>
      <c r="T138" s="103"/>
      <c r="U138" s="22" t="s">
        <v>30</v>
      </c>
      <c r="V138" s="104">
        <v>0</v>
      </c>
      <c r="W138" s="104">
        <f>$V$138*$K$138</f>
        <v>0</v>
      </c>
      <c r="X138" s="104">
        <v>0</v>
      </c>
      <c r="Y138" s="104">
        <f>$X$138*$K$138</f>
        <v>0</v>
      </c>
      <c r="Z138" s="104">
        <v>0</v>
      </c>
      <c r="AA138" s="105">
        <f>$Z$138*$K$138</f>
        <v>0</v>
      </c>
      <c r="AR138" s="3" t="s">
        <v>120</v>
      </c>
      <c r="AT138" s="3" t="s">
        <v>116</v>
      </c>
      <c r="AU138" s="3" t="s">
        <v>77</v>
      </c>
      <c r="AY138" s="3" t="s">
        <v>115</v>
      </c>
      <c r="BE138" s="106">
        <f>IF($U$138="základní",$N$138,0)</f>
        <v>0</v>
      </c>
      <c r="BF138" s="106">
        <f>IF($U$138="snížená",$N$138,0)</f>
        <v>0</v>
      </c>
      <c r="BG138" s="106">
        <f>IF($U$138="zákl. přenesená",$N$138,0)</f>
        <v>0</v>
      </c>
      <c r="BH138" s="106">
        <f>IF($U$138="sníž. přenesená",$N$138,0)</f>
        <v>0</v>
      </c>
      <c r="BI138" s="106">
        <f>IF($U$138="nulová",$N$138,0)</f>
        <v>0</v>
      </c>
      <c r="BJ138" s="3" t="s">
        <v>9</v>
      </c>
      <c r="BK138" s="106">
        <f>ROUND($L$138*$K$138,2)</f>
        <v>0</v>
      </c>
      <c r="BL138" s="3" t="s">
        <v>120</v>
      </c>
    </row>
    <row r="139" spans="2:64" s="3" customFormat="1" ht="15.75" customHeight="1" x14ac:dyDescent="0.3">
      <c r="B139" s="107"/>
      <c r="E139" s="108"/>
      <c r="F139" s="164" t="s">
        <v>152</v>
      </c>
      <c r="G139" s="165"/>
      <c r="H139" s="165"/>
      <c r="I139" s="165"/>
      <c r="K139" s="109">
        <v>16.416</v>
      </c>
      <c r="R139" s="110"/>
      <c r="T139" s="111"/>
      <c r="AA139" s="112"/>
      <c r="AT139" s="108" t="s">
        <v>124</v>
      </c>
      <c r="AU139" s="108" t="s">
        <v>77</v>
      </c>
      <c r="AV139" s="108" t="s">
        <v>77</v>
      </c>
      <c r="AW139" s="108" t="s">
        <v>87</v>
      </c>
      <c r="AX139" s="108" t="s">
        <v>9</v>
      </c>
      <c r="AY139" s="108" t="s">
        <v>115</v>
      </c>
    </row>
    <row r="140" spans="2:64" s="3" customFormat="1" ht="27" customHeight="1" x14ac:dyDescent="0.3">
      <c r="B140" s="15"/>
      <c r="C140" s="99" t="s">
        <v>153</v>
      </c>
      <c r="D140" s="99" t="s">
        <v>116</v>
      </c>
      <c r="E140" s="100" t="s">
        <v>154</v>
      </c>
      <c r="F140" s="160" t="s">
        <v>155</v>
      </c>
      <c r="G140" s="161"/>
      <c r="H140" s="161"/>
      <c r="I140" s="161"/>
      <c r="J140" s="101" t="s">
        <v>130</v>
      </c>
      <c r="K140" s="102">
        <v>1.72</v>
      </c>
      <c r="L140" s="162"/>
      <c r="M140" s="161"/>
      <c r="N140" s="162">
        <f>ROUND($L$140*$K$140,2)</f>
        <v>0</v>
      </c>
      <c r="O140" s="161"/>
      <c r="P140" s="161"/>
      <c r="Q140" s="161"/>
      <c r="R140" s="16"/>
      <c r="T140" s="103"/>
      <c r="U140" s="22" t="s">
        <v>30</v>
      </c>
      <c r="V140" s="104">
        <v>0.29899999999999999</v>
      </c>
      <c r="W140" s="104">
        <f>$V$140*$K$140</f>
        <v>0.51427999999999996</v>
      </c>
      <c r="X140" s="104">
        <v>0</v>
      </c>
      <c r="Y140" s="104">
        <f>$X$140*$K$140</f>
        <v>0</v>
      </c>
      <c r="Z140" s="104">
        <v>0</v>
      </c>
      <c r="AA140" s="105">
        <f>$Z$140*$K$140</f>
        <v>0</v>
      </c>
      <c r="AR140" s="3" t="s">
        <v>120</v>
      </c>
      <c r="AT140" s="3" t="s">
        <v>116</v>
      </c>
      <c r="AU140" s="3" t="s">
        <v>77</v>
      </c>
      <c r="AY140" s="3" t="s">
        <v>115</v>
      </c>
      <c r="BE140" s="106">
        <f>IF($U$140="základní",$N$140,0)</f>
        <v>0</v>
      </c>
      <c r="BF140" s="106">
        <f>IF($U$140="snížená",$N$140,0)</f>
        <v>0</v>
      </c>
      <c r="BG140" s="106">
        <f>IF($U$140="zákl. přenesená",$N$140,0)</f>
        <v>0</v>
      </c>
      <c r="BH140" s="106">
        <f>IF($U$140="sníž. přenesená",$N$140,0)</f>
        <v>0</v>
      </c>
      <c r="BI140" s="106">
        <f>IF($U$140="nulová",$N$140,0)</f>
        <v>0</v>
      </c>
      <c r="BJ140" s="3" t="s">
        <v>9</v>
      </c>
      <c r="BK140" s="106">
        <f>ROUND($L$140*$K$140,2)</f>
        <v>0</v>
      </c>
      <c r="BL140" s="3" t="s">
        <v>120</v>
      </c>
    </row>
    <row r="141" spans="2:64" s="3" customFormat="1" ht="27" customHeight="1" x14ac:dyDescent="0.3">
      <c r="B141" s="107"/>
      <c r="E141" s="108"/>
      <c r="F141" s="164" t="s">
        <v>156</v>
      </c>
      <c r="G141" s="165"/>
      <c r="H141" s="165"/>
      <c r="I141" s="165"/>
      <c r="K141" s="109">
        <v>1.72</v>
      </c>
      <c r="R141" s="110"/>
      <c r="T141" s="111"/>
      <c r="AA141" s="112"/>
      <c r="AT141" s="108" t="s">
        <v>124</v>
      </c>
      <c r="AU141" s="108" t="s">
        <v>77</v>
      </c>
      <c r="AV141" s="108" t="s">
        <v>77</v>
      </c>
      <c r="AW141" s="108" t="s">
        <v>87</v>
      </c>
      <c r="AX141" s="108" t="s">
        <v>9</v>
      </c>
      <c r="AY141" s="108" t="s">
        <v>115</v>
      </c>
    </row>
    <row r="142" spans="2:64" s="3" customFormat="1" ht="27" customHeight="1" x14ac:dyDescent="0.3">
      <c r="B142" s="15"/>
      <c r="C142" s="99" t="s">
        <v>157</v>
      </c>
      <c r="D142" s="99" t="s">
        <v>116</v>
      </c>
      <c r="E142" s="100" t="s">
        <v>158</v>
      </c>
      <c r="F142" s="160" t="s">
        <v>159</v>
      </c>
      <c r="G142" s="161"/>
      <c r="H142" s="161"/>
      <c r="I142" s="161"/>
      <c r="J142" s="101" t="s">
        <v>130</v>
      </c>
      <c r="K142" s="102">
        <v>1</v>
      </c>
      <c r="L142" s="162"/>
      <c r="M142" s="161"/>
      <c r="N142" s="162">
        <f>ROUND($L$142*$K$142,2)</f>
        <v>0</v>
      </c>
      <c r="O142" s="161"/>
      <c r="P142" s="161"/>
      <c r="Q142" s="161"/>
      <c r="R142" s="16"/>
      <c r="T142" s="103"/>
      <c r="U142" s="22" t="s">
        <v>30</v>
      </c>
      <c r="V142" s="104">
        <v>1.2390000000000001</v>
      </c>
      <c r="W142" s="104">
        <f>$V$142*$K$142</f>
        <v>1.2390000000000001</v>
      </c>
      <c r="X142" s="104">
        <v>0</v>
      </c>
      <c r="Y142" s="104">
        <f>$X$142*$K$142</f>
        <v>0</v>
      </c>
      <c r="Z142" s="104">
        <v>0</v>
      </c>
      <c r="AA142" s="105">
        <f>$Z$142*$K$142</f>
        <v>0</v>
      </c>
      <c r="AR142" s="3" t="s">
        <v>120</v>
      </c>
      <c r="AT142" s="3" t="s">
        <v>116</v>
      </c>
      <c r="AU142" s="3" t="s">
        <v>77</v>
      </c>
      <c r="AY142" s="3" t="s">
        <v>115</v>
      </c>
      <c r="BE142" s="106">
        <f>IF($U$142="základní",$N$142,0)</f>
        <v>0</v>
      </c>
      <c r="BF142" s="106">
        <f>IF($U$142="snížená",$N$142,0)</f>
        <v>0</v>
      </c>
      <c r="BG142" s="106">
        <f>IF($U$142="zákl. přenesená",$N$142,0)</f>
        <v>0</v>
      </c>
      <c r="BH142" s="106">
        <f>IF($U$142="sníž. přenesená",$N$142,0)</f>
        <v>0</v>
      </c>
      <c r="BI142" s="106">
        <f>IF($U$142="nulová",$N$142,0)</f>
        <v>0</v>
      </c>
      <c r="BJ142" s="3" t="s">
        <v>9</v>
      </c>
      <c r="BK142" s="106">
        <f>ROUND($L$142*$K$142,2)</f>
        <v>0</v>
      </c>
      <c r="BL142" s="3" t="s">
        <v>120</v>
      </c>
    </row>
    <row r="143" spans="2:64" s="3" customFormat="1" ht="15.75" customHeight="1" x14ac:dyDescent="0.3">
      <c r="B143" s="107"/>
      <c r="E143" s="108"/>
      <c r="F143" s="164" t="s">
        <v>160</v>
      </c>
      <c r="G143" s="165"/>
      <c r="H143" s="165"/>
      <c r="I143" s="165"/>
      <c r="K143" s="109">
        <v>1</v>
      </c>
      <c r="R143" s="110"/>
      <c r="T143" s="111"/>
      <c r="AA143" s="112"/>
      <c r="AT143" s="108" t="s">
        <v>124</v>
      </c>
      <c r="AU143" s="108" t="s">
        <v>77</v>
      </c>
      <c r="AV143" s="108" t="s">
        <v>77</v>
      </c>
      <c r="AW143" s="108" t="s">
        <v>87</v>
      </c>
      <c r="AX143" s="108" t="s">
        <v>9</v>
      </c>
      <c r="AY143" s="108" t="s">
        <v>115</v>
      </c>
    </row>
    <row r="144" spans="2:64" s="3" customFormat="1" ht="39" customHeight="1" x14ac:dyDescent="0.3">
      <c r="B144" s="15"/>
      <c r="C144" s="99" t="s">
        <v>161</v>
      </c>
      <c r="D144" s="99" t="s">
        <v>116</v>
      </c>
      <c r="E144" s="100" t="s">
        <v>162</v>
      </c>
      <c r="F144" s="160" t="s">
        <v>163</v>
      </c>
      <c r="G144" s="161"/>
      <c r="H144" s="161"/>
      <c r="I144" s="161"/>
      <c r="J144" s="101" t="s">
        <v>130</v>
      </c>
      <c r="K144" s="102">
        <v>1.2</v>
      </c>
      <c r="L144" s="162"/>
      <c r="M144" s="161"/>
      <c r="N144" s="162">
        <f>ROUND($L$144*$K$144,2)</f>
        <v>0</v>
      </c>
      <c r="O144" s="161"/>
      <c r="P144" s="161"/>
      <c r="Q144" s="161"/>
      <c r="R144" s="16"/>
      <c r="T144" s="103"/>
      <c r="U144" s="22" t="s">
        <v>30</v>
      </c>
      <c r="V144" s="104">
        <v>1.587</v>
      </c>
      <c r="W144" s="104">
        <f>$V$144*$K$144</f>
        <v>1.9043999999999999</v>
      </c>
      <c r="X144" s="104">
        <v>0</v>
      </c>
      <c r="Y144" s="104">
        <f>$X$144*$K$144</f>
        <v>0</v>
      </c>
      <c r="Z144" s="104">
        <v>0</v>
      </c>
      <c r="AA144" s="105">
        <f>$Z$144*$K$144</f>
        <v>0</v>
      </c>
      <c r="AR144" s="3" t="s">
        <v>120</v>
      </c>
      <c r="AT144" s="3" t="s">
        <v>116</v>
      </c>
      <c r="AU144" s="3" t="s">
        <v>77</v>
      </c>
      <c r="AY144" s="3" t="s">
        <v>115</v>
      </c>
      <c r="BE144" s="106">
        <f>IF($U$144="základní",$N$144,0)</f>
        <v>0</v>
      </c>
      <c r="BF144" s="106">
        <f>IF($U$144="snížená",$N$144,0)</f>
        <v>0</v>
      </c>
      <c r="BG144" s="106">
        <f>IF($U$144="zákl. přenesená",$N$144,0)</f>
        <v>0</v>
      </c>
      <c r="BH144" s="106">
        <f>IF($U$144="sníž. přenesená",$N$144,0)</f>
        <v>0</v>
      </c>
      <c r="BI144" s="106">
        <f>IF($U$144="nulová",$N$144,0)</f>
        <v>0</v>
      </c>
      <c r="BJ144" s="3" t="s">
        <v>9</v>
      </c>
      <c r="BK144" s="106">
        <f>ROUND($L$144*$K$144,2)</f>
        <v>0</v>
      </c>
      <c r="BL144" s="3" t="s">
        <v>120</v>
      </c>
    </row>
    <row r="145" spans="2:64" s="3" customFormat="1" ht="15.75" customHeight="1" x14ac:dyDescent="0.3">
      <c r="B145" s="107"/>
      <c r="E145" s="108"/>
      <c r="F145" s="164" t="s">
        <v>164</v>
      </c>
      <c r="G145" s="165"/>
      <c r="H145" s="165"/>
      <c r="I145" s="165"/>
      <c r="K145" s="109">
        <v>1.2</v>
      </c>
      <c r="R145" s="110"/>
      <c r="T145" s="111"/>
      <c r="AA145" s="112"/>
      <c r="AT145" s="108" t="s">
        <v>124</v>
      </c>
      <c r="AU145" s="108" t="s">
        <v>77</v>
      </c>
      <c r="AV145" s="108" t="s">
        <v>77</v>
      </c>
      <c r="AW145" s="108" t="s">
        <v>87</v>
      </c>
      <c r="AX145" s="108" t="s">
        <v>9</v>
      </c>
      <c r="AY145" s="108" t="s">
        <v>115</v>
      </c>
    </row>
    <row r="146" spans="2:64" s="3" customFormat="1" ht="15.75" customHeight="1" x14ac:dyDescent="0.3">
      <c r="B146" s="15"/>
      <c r="C146" s="119" t="s">
        <v>165</v>
      </c>
      <c r="D146" s="119" t="s">
        <v>166</v>
      </c>
      <c r="E146" s="120" t="s">
        <v>167</v>
      </c>
      <c r="F146" s="167" t="s">
        <v>168</v>
      </c>
      <c r="G146" s="168"/>
      <c r="H146" s="168"/>
      <c r="I146" s="168"/>
      <c r="J146" s="121" t="s">
        <v>151</v>
      </c>
      <c r="K146" s="122">
        <v>2.16</v>
      </c>
      <c r="L146" s="169"/>
      <c r="M146" s="168"/>
      <c r="N146" s="169">
        <f>ROUND($L$146*$K$146,2)</f>
        <v>0</v>
      </c>
      <c r="O146" s="161"/>
      <c r="P146" s="161"/>
      <c r="Q146" s="161"/>
      <c r="R146" s="16"/>
      <c r="T146" s="103"/>
      <c r="U146" s="22" t="s">
        <v>30</v>
      </c>
      <c r="V146" s="104">
        <v>0</v>
      </c>
      <c r="W146" s="104">
        <f>$V$146*$K$146</f>
        <v>0</v>
      </c>
      <c r="X146" s="104">
        <v>1</v>
      </c>
      <c r="Y146" s="104">
        <f>$X$146*$K$146</f>
        <v>2.16</v>
      </c>
      <c r="Z146" s="104">
        <v>0</v>
      </c>
      <c r="AA146" s="105">
        <f>$Z$146*$K$146</f>
        <v>0</v>
      </c>
      <c r="AR146" s="3" t="s">
        <v>169</v>
      </c>
      <c r="AT146" s="3" t="s">
        <v>166</v>
      </c>
      <c r="AU146" s="3" t="s">
        <v>77</v>
      </c>
      <c r="AY146" s="3" t="s">
        <v>115</v>
      </c>
      <c r="BE146" s="106">
        <f>IF($U$146="základní",$N$146,0)</f>
        <v>0</v>
      </c>
      <c r="BF146" s="106">
        <f>IF($U$146="snížená",$N$146,0)</f>
        <v>0</v>
      </c>
      <c r="BG146" s="106">
        <f>IF($U$146="zákl. přenesená",$N$146,0)</f>
        <v>0</v>
      </c>
      <c r="BH146" s="106">
        <f>IF($U$146="sníž. přenesená",$N$146,0)</f>
        <v>0</v>
      </c>
      <c r="BI146" s="106">
        <f>IF($U$146="nulová",$N$146,0)</f>
        <v>0</v>
      </c>
      <c r="BJ146" s="3" t="s">
        <v>9</v>
      </c>
      <c r="BK146" s="106">
        <f>ROUND($L$146*$K$146,2)</f>
        <v>0</v>
      </c>
      <c r="BL146" s="3" t="s">
        <v>120</v>
      </c>
    </row>
    <row r="147" spans="2:64" s="3" customFormat="1" ht="27" customHeight="1" x14ac:dyDescent="0.3">
      <c r="B147" s="15"/>
      <c r="C147" s="99" t="s">
        <v>170</v>
      </c>
      <c r="D147" s="99" t="s">
        <v>116</v>
      </c>
      <c r="E147" s="100" t="s">
        <v>171</v>
      </c>
      <c r="F147" s="160" t="s">
        <v>172</v>
      </c>
      <c r="G147" s="161"/>
      <c r="H147" s="161"/>
      <c r="I147" s="161"/>
      <c r="J147" s="101" t="s">
        <v>119</v>
      </c>
      <c r="K147" s="102">
        <v>30.8</v>
      </c>
      <c r="L147" s="162"/>
      <c r="M147" s="161"/>
      <c r="N147" s="162">
        <f>ROUND($L$147*$K$147,2)</f>
        <v>0</v>
      </c>
      <c r="O147" s="161"/>
      <c r="P147" s="161"/>
      <c r="Q147" s="161"/>
      <c r="R147" s="16"/>
      <c r="T147" s="103"/>
      <c r="U147" s="22" t="s">
        <v>30</v>
      </c>
      <c r="V147" s="104">
        <v>1.2999999999999999E-2</v>
      </c>
      <c r="W147" s="104">
        <f>$V$147*$K$147</f>
        <v>0.40039999999999998</v>
      </c>
      <c r="X147" s="104">
        <v>0</v>
      </c>
      <c r="Y147" s="104">
        <f>$X$147*$K$147</f>
        <v>0</v>
      </c>
      <c r="Z147" s="104">
        <v>0</v>
      </c>
      <c r="AA147" s="105">
        <f>$Z$147*$K$147</f>
        <v>0</v>
      </c>
      <c r="AR147" s="3" t="s">
        <v>120</v>
      </c>
      <c r="AT147" s="3" t="s">
        <v>116</v>
      </c>
      <c r="AU147" s="3" t="s">
        <v>77</v>
      </c>
      <c r="AY147" s="3" t="s">
        <v>115</v>
      </c>
      <c r="BE147" s="106">
        <f>IF($U$147="základní",$N$147,0)</f>
        <v>0</v>
      </c>
      <c r="BF147" s="106">
        <f>IF($U$147="snížená",$N$147,0)</f>
        <v>0</v>
      </c>
      <c r="BG147" s="106">
        <f>IF($U$147="zákl. přenesená",$N$147,0)</f>
        <v>0</v>
      </c>
      <c r="BH147" s="106">
        <f>IF($U$147="sníž. přenesená",$N$147,0)</f>
        <v>0</v>
      </c>
      <c r="BI147" s="106">
        <f>IF($U$147="nulová",$N$147,0)</f>
        <v>0</v>
      </c>
      <c r="BJ147" s="3" t="s">
        <v>9</v>
      </c>
      <c r="BK147" s="106">
        <f>ROUND($L$147*$K$147,2)</f>
        <v>0</v>
      </c>
      <c r="BL147" s="3" t="s">
        <v>120</v>
      </c>
    </row>
    <row r="148" spans="2:64" s="3" customFormat="1" ht="15.75" customHeight="1" x14ac:dyDescent="0.3">
      <c r="B148" s="107"/>
      <c r="E148" s="108"/>
      <c r="F148" s="164" t="s">
        <v>173</v>
      </c>
      <c r="G148" s="165"/>
      <c r="H148" s="165"/>
      <c r="I148" s="165"/>
      <c r="K148" s="109">
        <v>30.8</v>
      </c>
      <c r="R148" s="110"/>
      <c r="T148" s="111"/>
      <c r="AA148" s="112"/>
      <c r="AT148" s="108" t="s">
        <v>124</v>
      </c>
      <c r="AU148" s="108" t="s">
        <v>77</v>
      </c>
      <c r="AV148" s="108" t="s">
        <v>77</v>
      </c>
      <c r="AW148" s="108" t="s">
        <v>87</v>
      </c>
      <c r="AX148" s="108" t="s">
        <v>9</v>
      </c>
      <c r="AY148" s="108" t="s">
        <v>115</v>
      </c>
    </row>
    <row r="149" spans="2:64" s="3" customFormat="1" ht="15.75" customHeight="1" x14ac:dyDescent="0.3">
      <c r="B149" s="15"/>
      <c r="C149" s="99" t="s">
        <v>174</v>
      </c>
      <c r="D149" s="99" t="s">
        <v>116</v>
      </c>
      <c r="E149" s="100" t="s">
        <v>175</v>
      </c>
      <c r="F149" s="160" t="s">
        <v>176</v>
      </c>
      <c r="G149" s="161"/>
      <c r="H149" s="161"/>
      <c r="I149" s="161"/>
      <c r="J149" s="101" t="s">
        <v>119</v>
      </c>
      <c r="K149" s="102">
        <v>503.4</v>
      </c>
      <c r="L149" s="162"/>
      <c r="M149" s="161"/>
      <c r="N149" s="162">
        <f>ROUND($L$149*$K$149,2)</f>
        <v>0</v>
      </c>
      <c r="O149" s="161"/>
      <c r="P149" s="161"/>
      <c r="Q149" s="161"/>
      <c r="R149" s="16"/>
      <c r="T149" s="103"/>
      <c r="U149" s="22" t="s">
        <v>30</v>
      </c>
      <c r="V149" s="104">
        <v>1.7999999999999999E-2</v>
      </c>
      <c r="W149" s="104">
        <f>$V$149*$K$149</f>
        <v>9.0611999999999995</v>
      </c>
      <c r="X149" s="104">
        <v>0</v>
      </c>
      <c r="Y149" s="104">
        <f>$X$149*$K$149</f>
        <v>0</v>
      </c>
      <c r="Z149" s="104">
        <v>0</v>
      </c>
      <c r="AA149" s="105">
        <f>$Z$149*$K$149</f>
        <v>0</v>
      </c>
      <c r="AR149" s="3" t="s">
        <v>120</v>
      </c>
      <c r="AT149" s="3" t="s">
        <v>116</v>
      </c>
      <c r="AU149" s="3" t="s">
        <v>77</v>
      </c>
      <c r="AY149" s="3" t="s">
        <v>115</v>
      </c>
      <c r="BE149" s="106">
        <f>IF($U$149="základní",$N$149,0)</f>
        <v>0</v>
      </c>
      <c r="BF149" s="106">
        <f>IF($U$149="snížená",$N$149,0)</f>
        <v>0</v>
      </c>
      <c r="BG149" s="106">
        <f>IF($U$149="zákl. přenesená",$N$149,0)</f>
        <v>0</v>
      </c>
      <c r="BH149" s="106">
        <f>IF($U$149="sníž. přenesená",$N$149,0)</f>
        <v>0</v>
      </c>
      <c r="BI149" s="106">
        <f>IF($U$149="nulová",$N$149,0)</f>
        <v>0</v>
      </c>
      <c r="BJ149" s="3" t="s">
        <v>9</v>
      </c>
      <c r="BK149" s="106">
        <f>ROUND($L$149*$K$149,2)</f>
        <v>0</v>
      </c>
      <c r="BL149" s="3" t="s">
        <v>120</v>
      </c>
    </row>
    <row r="150" spans="2:64" s="3" customFormat="1" ht="15.75" customHeight="1" x14ac:dyDescent="0.3">
      <c r="B150" s="107"/>
      <c r="E150" s="108"/>
      <c r="F150" s="164" t="s">
        <v>177</v>
      </c>
      <c r="G150" s="165"/>
      <c r="H150" s="165"/>
      <c r="I150" s="165"/>
      <c r="K150" s="109">
        <v>503.4</v>
      </c>
      <c r="R150" s="110"/>
      <c r="T150" s="111"/>
      <c r="AA150" s="112"/>
      <c r="AT150" s="108" t="s">
        <v>124</v>
      </c>
      <c r="AU150" s="108" t="s">
        <v>77</v>
      </c>
      <c r="AV150" s="108" t="s">
        <v>77</v>
      </c>
      <c r="AW150" s="108" t="s">
        <v>87</v>
      </c>
      <c r="AX150" s="108" t="s">
        <v>9</v>
      </c>
      <c r="AY150" s="108" t="s">
        <v>115</v>
      </c>
    </row>
    <row r="151" spans="2:64" s="89" customFormat="1" ht="30.75" customHeight="1" x14ac:dyDescent="0.35">
      <c r="B151" s="90"/>
      <c r="D151" s="98" t="s">
        <v>90</v>
      </c>
      <c r="N151" s="157">
        <f>$BK$151</f>
        <v>0</v>
      </c>
      <c r="O151" s="158"/>
      <c r="P151" s="158"/>
      <c r="Q151" s="158"/>
      <c r="R151" s="93"/>
      <c r="T151" s="94"/>
      <c r="W151" s="95">
        <f>SUM($W$152:$W$153)</f>
        <v>0.372</v>
      </c>
      <c r="Y151" s="95">
        <f>SUM($Y$152:$Y$153)</f>
        <v>2.8818E-2</v>
      </c>
      <c r="AA151" s="96">
        <f>SUM($AA$152:$AA$153)</f>
        <v>0</v>
      </c>
      <c r="AR151" s="92" t="s">
        <v>9</v>
      </c>
      <c r="AT151" s="92" t="s">
        <v>64</v>
      </c>
      <c r="AU151" s="92" t="s">
        <v>9</v>
      </c>
      <c r="AY151" s="92" t="s">
        <v>115</v>
      </c>
      <c r="BK151" s="97">
        <f>SUM($BK$152:$BK$153)</f>
        <v>0</v>
      </c>
    </row>
    <row r="152" spans="2:64" s="3" customFormat="1" ht="15.75" customHeight="1" x14ac:dyDescent="0.3">
      <c r="B152" s="15"/>
      <c r="C152" s="99" t="s">
        <v>178</v>
      </c>
      <c r="D152" s="99" t="s">
        <v>116</v>
      </c>
      <c r="E152" s="100" t="s">
        <v>179</v>
      </c>
      <c r="F152" s="160" t="s">
        <v>180</v>
      </c>
      <c r="G152" s="161"/>
      <c r="H152" s="161"/>
      <c r="I152" s="161"/>
      <c r="J152" s="101" t="s">
        <v>151</v>
      </c>
      <c r="K152" s="102">
        <v>0.3</v>
      </c>
      <c r="L152" s="162"/>
      <c r="M152" s="161"/>
      <c r="N152" s="162">
        <f>ROUND($L$152*$K$152,2)</f>
        <v>0</v>
      </c>
      <c r="O152" s="161"/>
      <c r="P152" s="161"/>
      <c r="Q152" s="161"/>
      <c r="R152" s="16"/>
      <c r="T152" s="103"/>
      <c r="U152" s="22" t="s">
        <v>30</v>
      </c>
      <c r="V152" s="104">
        <v>1.24</v>
      </c>
      <c r="W152" s="104">
        <f>$V$152*$K$152</f>
        <v>0.372</v>
      </c>
      <c r="X152" s="104">
        <v>9.6060000000000006E-2</v>
      </c>
      <c r="Y152" s="104">
        <f>$X$152*$K$152</f>
        <v>2.8818E-2</v>
      </c>
      <c r="Z152" s="104">
        <v>0</v>
      </c>
      <c r="AA152" s="105">
        <f>$Z$152*$K$152</f>
        <v>0</v>
      </c>
      <c r="AR152" s="3" t="s">
        <v>120</v>
      </c>
      <c r="AT152" s="3" t="s">
        <v>116</v>
      </c>
      <c r="AU152" s="3" t="s">
        <v>77</v>
      </c>
      <c r="AY152" s="3" t="s">
        <v>115</v>
      </c>
      <c r="BE152" s="106">
        <f>IF($U$152="základní",$N$152,0)</f>
        <v>0</v>
      </c>
      <c r="BF152" s="106">
        <f>IF($U$152="snížená",$N$152,0)</f>
        <v>0</v>
      </c>
      <c r="BG152" s="106">
        <f>IF($U$152="zákl. přenesená",$N$152,0)</f>
        <v>0</v>
      </c>
      <c r="BH152" s="106">
        <f>IF($U$152="sníž. přenesená",$N$152,0)</f>
        <v>0</v>
      </c>
      <c r="BI152" s="106">
        <f>IF($U$152="nulová",$N$152,0)</f>
        <v>0</v>
      </c>
      <c r="BJ152" s="3" t="s">
        <v>9</v>
      </c>
      <c r="BK152" s="106">
        <f>ROUND($L$152*$K$152,2)</f>
        <v>0</v>
      </c>
      <c r="BL152" s="3" t="s">
        <v>120</v>
      </c>
    </row>
    <row r="153" spans="2:64" s="3" customFormat="1" ht="27" customHeight="1" x14ac:dyDescent="0.3">
      <c r="B153" s="107"/>
      <c r="E153" s="108"/>
      <c r="F153" s="164" t="s">
        <v>181</v>
      </c>
      <c r="G153" s="165"/>
      <c r="H153" s="165"/>
      <c r="I153" s="165"/>
      <c r="K153" s="109">
        <v>0.3</v>
      </c>
      <c r="R153" s="110"/>
      <c r="T153" s="111"/>
      <c r="AA153" s="112"/>
      <c r="AT153" s="108" t="s">
        <v>124</v>
      </c>
      <c r="AU153" s="108" t="s">
        <v>77</v>
      </c>
      <c r="AV153" s="108" t="s">
        <v>77</v>
      </c>
      <c r="AW153" s="108" t="s">
        <v>87</v>
      </c>
      <c r="AX153" s="108" t="s">
        <v>9</v>
      </c>
      <c r="AY153" s="108" t="s">
        <v>115</v>
      </c>
    </row>
    <row r="154" spans="2:64" s="89" customFormat="1" ht="30.75" customHeight="1" x14ac:dyDescent="0.35">
      <c r="B154" s="90"/>
      <c r="D154" s="98" t="s">
        <v>91</v>
      </c>
      <c r="N154" s="157">
        <f>$BK$154</f>
        <v>0</v>
      </c>
      <c r="O154" s="158"/>
      <c r="P154" s="158"/>
      <c r="Q154" s="158"/>
      <c r="R154" s="93"/>
      <c r="T154" s="94"/>
      <c r="W154" s="95">
        <f>SUM($W$155:$W$158)</f>
        <v>7.2885000000000009</v>
      </c>
      <c r="Y154" s="95">
        <f>SUM($Y$155:$Y$158)</f>
        <v>2.496232</v>
      </c>
      <c r="AA154" s="96">
        <f>SUM($AA$155:$AA$158)</f>
        <v>0</v>
      </c>
      <c r="AR154" s="92" t="s">
        <v>9</v>
      </c>
      <c r="AT154" s="92" t="s">
        <v>64</v>
      </c>
      <c r="AU154" s="92" t="s">
        <v>9</v>
      </c>
      <c r="AY154" s="92" t="s">
        <v>115</v>
      </c>
      <c r="BK154" s="97">
        <f>SUM($BK$155:$BK$158)</f>
        <v>0</v>
      </c>
    </row>
    <row r="155" spans="2:64" s="3" customFormat="1" ht="27" customHeight="1" x14ac:dyDescent="0.3">
      <c r="B155" s="15"/>
      <c r="C155" s="99" t="s">
        <v>182</v>
      </c>
      <c r="D155" s="99" t="s">
        <v>116</v>
      </c>
      <c r="E155" s="100" t="s">
        <v>183</v>
      </c>
      <c r="F155" s="160" t="s">
        <v>184</v>
      </c>
      <c r="G155" s="161"/>
      <c r="H155" s="161"/>
      <c r="I155" s="161"/>
      <c r="J155" s="101" t="s">
        <v>185</v>
      </c>
      <c r="K155" s="102">
        <v>11.3</v>
      </c>
      <c r="L155" s="162"/>
      <c r="M155" s="161"/>
      <c r="N155" s="162">
        <f>ROUND($L$155*$K$155,2)</f>
        <v>0</v>
      </c>
      <c r="O155" s="161"/>
      <c r="P155" s="161"/>
      <c r="Q155" s="161"/>
      <c r="R155" s="16"/>
      <c r="T155" s="103"/>
      <c r="U155" s="22" t="s">
        <v>30</v>
      </c>
      <c r="V155" s="104">
        <v>0.64500000000000002</v>
      </c>
      <c r="W155" s="104">
        <f>$V$155*$K$155</f>
        <v>7.2885000000000009</v>
      </c>
      <c r="X155" s="104">
        <v>0.12064</v>
      </c>
      <c r="Y155" s="104">
        <f>$X$155*$K$155</f>
        <v>1.363232</v>
      </c>
      <c r="Z155" s="104">
        <v>0</v>
      </c>
      <c r="AA155" s="105">
        <f>$Z$155*$K$155</f>
        <v>0</v>
      </c>
      <c r="AR155" s="3" t="s">
        <v>120</v>
      </c>
      <c r="AT155" s="3" t="s">
        <v>116</v>
      </c>
      <c r="AU155" s="3" t="s">
        <v>77</v>
      </c>
      <c r="AY155" s="3" t="s">
        <v>115</v>
      </c>
      <c r="BE155" s="106">
        <f>IF($U$155="základní",$N$155,0)</f>
        <v>0</v>
      </c>
      <c r="BF155" s="106">
        <f>IF($U$155="snížená",$N$155,0)</f>
        <v>0</v>
      </c>
      <c r="BG155" s="106">
        <f>IF($U$155="zákl. přenesená",$N$155,0)</f>
        <v>0</v>
      </c>
      <c r="BH155" s="106">
        <f>IF($U$155="sníž. přenesená",$N$155,0)</f>
        <v>0</v>
      </c>
      <c r="BI155" s="106">
        <f>IF($U$155="nulová",$N$155,0)</f>
        <v>0</v>
      </c>
      <c r="BJ155" s="3" t="s">
        <v>9</v>
      </c>
      <c r="BK155" s="106">
        <f>ROUND($L$155*$K$155,2)</f>
        <v>0</v>
      </c>
      <c r="BL155" s="3" t="s">
        <v>120</v>
      </c>
    </row>
    <row r="156" spans="2:64" s="3" customFormat="1" ht="15.75" customHeight="1" x14ac:dyDescent="0.3">
      <c r="B156" s="107"/>
      <c r="E156" s="108"/>
      <c r="F156" s="164" t="s">
        <v>186</v>
      </c>
      <c r="G156" s="165"/>
      <c r="H156" s="165"/>
      <c r="I156" s="165"/>
      <c r="K156" s="109">
        <v>11.3</v>
      </c>
      <c r="R156" s="110"/>
      <c r="T156" s="111"/>
      <c r="AA156" s="112"/>
      <c r="AT156" s="108" t="s">
        <v>124</v>
      </c>
      <c r="AU156" s="108" t="s">
        <v>77</v>
      </c>
      <c r="AV156" s="108" t="s">
        <v>77</v>
      </c>
      <c r="AW156" s="108" t="s">
        <v>87</v>
      </c>
      <c r="AX156" s="108" t="s">
        <v>9</v>
      </c>
      <c r="AY156" s="108" t="s">
        <v>115</v>
      </c>
    </row>
    <row r="157" spans="2:64" s="3" customFormat="1" ht="15.75" customHeight="1" x14ac:dyDescent="0.3">
      <c r="B157" s="15"/>
      <c r="C157" s="119" t="s">
        <v>187</v>
      </c>
      <c r="D157" s="119" t="s">
        <v>166</v>
      </c>
      <c r="E157" s="120" t="s">
        <v>188</v>
      </c>
      <c r="F157" s="167" t="s">
        <v>189</v>
      </c>
      <c r="G157" s="168"/>
      <c r="H157" s="168"/>
      <c r="I157" s="168"/>
      <c r="J157" s="121" t="s">
        <v>190</v>
      </c>
      <c r="K157" s="122">
        <v>103</v>
      </c>
      <c r="L157" s="169"/>
      <c r="M157" s="168"/>
      <c r="N157" s="169">
        <f>ROUND($L$157*$K$157,2)</f>
        <v>0</v>
      </c>
      <c r="O157" s="161"/>
      <c r="P157" s="161"/>
      <c r="Q157" s="161"/>
      <c r="R157" s="16"/>
      <c r="T157" s="103"/>
      <c r="U157" s="22" t="s">
        <v>30</v>
      </c>
      <c r="V157" s="104">
        <v>0</v>
      </c>
      <c r="W157" s="104">
        <f>$V$157*$K$157</f>
        <v>0</v>
      </c>
      <c r="X157" s="104">
        <v>1.0999999999999999E-2</v>
      </c>
      <c r="Y157" s="104">
        <f>$X$157*$K$157</f>
        <v>1.133</v>
      </c>
      <c r="Z157" s="104">
        <v>0</v>
      </c>
      <c r="AA157" s="105">
        <f>$Z$157*$K$157</f>
        <v>0</v>
      </c>
      <c r="AR157" s="3" t="s">
        <v>169</v>
      </c>
      <c r="AT157" s="3" t="s">
        <v>166</v>
      </c>
      <c r="AU157" s="3" t="s">
        <v>77</v>
      </c>
      <c r="AY157" s="3" t="s">
        <v>115</v>
      </c>
      <c r="BE157" s="106">
        <f>IF($U$157="základní",$N$157,0)</f>
        <v>0</v>
      </c>
      <c r="BF157" s="106">
        <f>IF($U$157="snížená",$N$157,0)</f>
        <v>0</v>
      </c>
      <c r="BG157" s="106">
        <f>IF($U$157="zákl. přenesená",$N$157,0)</f>
        <v>0</v>
      </c>
      <c r="BH157" s="106">
        <f>IF($U$157="sníž. přenesená",$N$157,0)</f>
        <v>0</v>
      </c>
      <c r="BI157" s="106">
        <f>IF($U$157="nulová",$N$157,0)</f>
        <v>0</v>
      </c>
      <c r="BJ157" s="3" t="s">
        <v>9</v>
      </c>
      <c r="BK157" s="106">
        <f>ROUND($L$157*$K$157,2)</f>
        <v>0</v>
      </c>
      <c r="BL157" s="3" t="s">
        <v>120</v>
      </c>
    </row>
    <row r="158" spans="2:64" s="3" customFormat="1" ht="15.75" customHeight="1" x14ac:dyDescent="0.3">
      <c r="B158" s="107"/>
      <c r="E158" s="108"/>
      <c r="F158" s="164" t="s">
        <v>191</v>
      </c>
      <c r="G158" s="165"/>
      <c r="H158" s="165"/>
      <c r="I158" s="165"/>
      <c r="K158" s="109">
        <v>103</v>
      </c>
      <c r="R158" s="110"/>
      <c r="T158" s="111"/>
      <c r="AA158" s="112"/>
      <c r="AT158" s="108" t="s">
        <v>124</v>
      </c>
      <c r="AU158" s="108" t="s">
        <v>77</v>
      </c>
      <c r="AV158" s="108" t="s">
        <v>77</v>
      </c>
      <c r="AW158" s="108" t="s">
        <v>87</v>
      </c>
      <c r="AX158" s="108" t="s">
        <v>9</v>
      </c>
      <c r="AY158" s="108" t="s">
        <v>115</v>
      </c>
    </row>
    <row r="159" spans="2:64" s="89" customFormat="1" ht="30.75" customHeight="1" x14ac:dyDescent="0.35">
      <c r="B159" s="90"/>
      <c r="D159" s="98" t="s">
        <v>92</v>
      </c>
      <c r="N159" s="157">
        <f>$BK$159</f>
        <v>0</v>
      </c>
      <c r="O159" s="158"/>
      <c r="P159" s="158"/>
      <c r="Q159" s="158"/>
      <c r="R159" s="93"/>
      <c r="T159" s="94"/>
      <c r="W159" s="95">
        <f>SUM($W$160:$W$162)</f>
        <v>1.0280799999999999</v>
      </c>
      <c r="Y159" s="95">
        <f>SUM($Y$160:$Y$162)</f>
        <v>0.85007999999999995</v>
      </c>
      <c r="AA159" s="96">
        <f>SUM($AA$160:$AA$162)</f>
        <v>0</v>
      </c>
      <c r="AR159" s="92" t="s">
        <v>9</v>
      </c>
      <c r="AT159" s="92" t="s">
        <v>64</v>
      </c>
      <c r="AU159" s="92" t="s">
        <v>9</v>
      </c>
      <c r="AY159" s="92" t="s">
        <v>115</v>
      </c>
      <c r="BK159" s="97">
        <f>SUM($BK$160:$BK$162)</f>
        <v>0</v>
      </c>
    </row>
    <row r="160" spans="2:64" s="3" customFormat="1" ht="27" customHeight="1" x14ac:dyDescent="0.3">
      <c r="B160" s="15"/>
      <c r="C160" s="99" t="s">
        <v>3</v>
      </c>
      <c r="D160" s="99" t="s">
        <v>116</v>
      </c>
      <c r="E160" s="100" t="s">
        <v>192</v>
      </c>
      <c r="F160" s="160" t="s">
        <v>193</v>
      </c>
      <c r="G160" s="161"/>
      <c r="H160" s="161"/>
      <c r="I160" s="161"/>
      <c r="J160" s="101" t="s">
        <v>119</v>
      </c>
      <c r="K160" s="102">
        <v>4</v>
      </c>
      <c r="L160" s="162"/>
      <c r="M160" s="161"/>
      <c r="N160" s="162">
        <f>ROUND($L$160*$K$160,2)</f>
        <v>0</v>
      </c>
      <c r="O160" s="161"/>
      <c r="P160" s="161"/>
      <c r="Q160" s="161"/>
      <c r="R160" s="16"/>
      <c r="T160" s="103"/>
      <c r="U160" s="22" t="s">
        <v>30</v>
      </c>
      <c r="V160" s="104">
        <v>0.17799999999999999</v>
      </c>
      <c r="W160" s="104">
        <f>$V$160*$K$160</f>
        <v>0.71199999999999997</v>
      </c>
      <c r="X160" s="104">
        <v>0.21251999999999999</v>
      </c>
      <c r="Y160" s="104">
        <f>$X$160*$K$160</f>
        <v>0.85007999999999995</v>
      </c>
      <c r="Z160" s="104">
        <v>0</v>
      </c>
      <c r="AA160" s="105">
        <f>$Z$160*$K$160</f>
        <v>0</v>
      </c>
      <c r="AR160" s="3" t="s">
        <v>120</v>
      </c>
      <c r="AT160" s="3" t="s">
        <v>116</v>
      </c>
      <c r="AU160" s="3" t="s">
        <v>77</v>
      </c>
      <c r="AY160" s="3" t="s">
        <v>115</v>
      </c>
      <c r="BE160" s="106">
        <f>IF($U$160="základní",$N$160,0)</f>
        <v>0</v>
      </c>
      <c r="BF160" s="106">
        <f>IF($U$160="snížená",$N$160,0)</f>
        <v>0</v>
      </c>
      <c r="BG160" s="106">
        <f>IF($U$160="zákl. přenesená",$N$160,0)</f>
        <v>0</v>
      </c>
      <c r="BH160" s="106">
        <f>IF($U$160="sníž. přenesená",$N$160,0)</f>
        <v>0</v>
      </c>
      <c r="BI160" s="106">
        <f>IF($U$160="nulová",$N$160,0)</f>
        <v>0</v>
      </c>
      <c r="BJ160" s="3" t="s">
        <v>9</v>
      </c>
      <c r="BK160" s="106">
        <f>ROUND($L$160*$K$160,2)</f>
        <v>0</v>
      </c>
      <c r="BL160" s="3" t="s">
        <v>120</v>
      </c>
    </row>
    <row r="161" spans="2:64" s="3" customFormat="1" ht="27" customHeight="1" x14ac:dyDescent="0.3">
      <c r="B161" s="15"/>
      <c r="C161" s="99" t="s">
        <v>194</v>
      </c>
      <c r="D161" s="99" t="s">
        <v>116</v>
      </c>
      <c r="E161" s="100" t="s">
        <v>195</v>
      </c>
      <c r="F161" s="160" t="s">
        <v>196</v>
      </c>
      <c r="G161" s="161"/>
      <c r="H161" s="161"/>
      <c r="I161" s="161"/>
      <c r="J161" s="101" t="s">
        <v>130</v>
      </c>
      <c r="K161" s="102">
        <v>0.24</v>
      </c>
      <c r="L161" s="162"/>
      <c r="M161" s="161"/>
      <c r="N161" s="162">
        <f>ROUND($L$161*$K$161,2)</f>
        <v>0</v>
      </c>
      <c r="O161" s="161"/>
      <c r="P161" s="161"/>
      <c r="Q161" s="161"/>
      <c r="R161" s="16"/>
      <c r="T161" s="103"/>
      <c r="U161" s="22" t="s">
        <v>30</v>
      </c>
      <c r="V161" s="104">
        <v>1.3169999999999999</v>
      </c>
      <c r="W161" s="104">
        <f>$V$161*$K$161</f>
        <v>0.31607999999999997</v>
      </c>
      <c r="X161" s="104">
        <v>0</v>
      </c>
      <c r="Y161" s="104">
        <f>$X$161*$K$161</f>
        <v>0</v>
      </c>
      <c r="Z161" s="104">
        <v>0</v>
      </c>
      <c r="AA161" s="105">
        <f>$Z$161*$K$161</f>
        <v>0</v>
      </c>
      <c r="AR161" s="3" t="s">
        <v>120</v>
      </c>
      <c r="AT161" s="3" t="s">
        <v>116</v>
      </c>
      <c r="AU161" s="3" t="s">
        <v>77</v>
      </c>
      <c r="AY161" s="3" t="s">
        <v>115</v>
      </c>
      <c r="BE161" s="106">
        <f>IF($U$161="základní",$N$161,0)</f>
        <v>0</v>
      </c>
      <c r="BF161" s="106">
        <f>IF($U$161="snížená",$N$161,0)</f>
        <v>0</v>
      </c>
      <c r="BG161" s="106">
        <f>IF($U$161="zákl. přenesená",$N$161,0)</f>
        <v>0</v>
      </c>
      <c r="BH161" s="106">
        <f>IF($U$161="sníž. přenesená",$N$161,0)</f>
        <v>0</v>
      </c>
      <c r="BI161" s="106">
        <f>IF($U$161="nulová",$N$161,0)</f>
        <v>0</v>
      </c>
      <c r="BJ161" s="3" t="s">
        <v>9</v>
      </c>
      <c r="BK161" s="106">
        <f>ROUND($L$161*$K$161,2)</f>
        <v>0</v>
      </c>
      <c r="BL161" s="3" t="s">
        <v>120</v>
      </c>
    </row>
    <row r="162" spans="2:64" s="3" customFormat="1" ht="15.75" customHeight="1" x14ac:dyDescent="0.3">
      <c r="B162" s="107"/>
      <c r="E162" s="108"/>
      <c r="F162" s="164" t="s">
        <v>197</v>
      </c>
      <c r="G162" s="165"/>
      <c r="H162" s="165"/>
      <c r="I162" s="165"/>
      <c r="K162" s="109">
        <v>0.24</v>
      </c>
      <c r="R162" s="110"/>
      <c r="T162" s="111"/>
      <c r="AA162" s="112"/>
      <c r="AT162" s="108" t="s">
        <v>124</v>
      </c>
      <c r="AU162" s="108" t="s">
        <v>77</v>
      </c>
      <c r="AV162" s="108" t="s">
        <v>77</v>
      </c>
      <c r="AW162" s="108" t="s">
        <v>87</v>
      </c>
      <c r="AX162" s="108" t="s">
        <v>9</v>
      </c>
      <c r="AY162" s="108" t="s">
        <v>115</v>
      </c>
    </row>
    <row r="163" spans="2:64" s="89" customFormat="1" ht="30.75" customHeight="1" x14ac:dyDescent="0.35">
      <c r="B163" s="90"/>
      <c r="D163" s="98" t="s">
        <v>93</v>
      </c>
      <c r="N163" s="157">
        <f>$BK$163</f>
        <v>0</v>
      </c>
      <c r="O163" s="158"/>
      <c r="P163" s="158"/>
      <c r="Q163" s="158"/>
      <c r="R163" s="93"/>
      <c r="T163" s="94"/>
      <c r="W163" s="95">
        <f>SUM($W$164:$W$174)</f>
        <v>66.801999999999992</v>
      </c>
      <c r="Y163" s="95">
        <f>SUM($Y$164:$Y$174)</f>
        <v>2.5333799999999997</v>
      </c>
      <c r="AA163" s="96">
        <f>SUM($AA$164:$AA$174)</f>
        <v>0</v>
      </c>
      <c r="AR163" s="92" t="s">
        <v>9</v>
      </c>
      <c r="AT163" s="92" t="s">
        <v>64</v>
      </c>
      <c r="AU163" s="92" t="s">
        <v>9</v>
      </c>
      <c r="AY163" s="92" t="s">
        <v>115</v>
      </c>
      <c r="BK163" s="97">
        <f>SUM($BK$164:$BK$174)</f>
        <v>0</v>
      </c>
    </row>
    <row r="164" spans="2:64" s="3" customFormat="1" ht="15.75" customHeight="1" x14ac:dyDescent="0.3">
      <c r="B164" s="15"/>
      <c r="C164" s="99" t="s">
        <v>198</v>
      </c>
      <c r="D164" s="99" t="s">
        <v>116</v>
      </c>
      <c r="E164" s="100" t="s">
        <v>199</v>
      </c>
      <c r="F164" s="160" t="s">
        <v>200</v>
      </c>
      <c r="G164" s="161"/>
      <c r="H164" s="161"/>
      <c r="I164" s="161"/>
      <c r="J164" s="101" t="s">
        <v>119</v>
      </c>
      <c r="K164" s="102">
        <v>494</v>
      </c>
      <c r="L164" s="162"/>
      <c r="M164" s="161"/>
      <c r="N164" s="162">
        <f>ROUND($L$164*$K$164,2)</f>
        <v>0</v>
      </c>
      <c r="O164" s="161"/>
      <c r="P164" s="161"/>
      <c r="Q164" s="161"/>
      <c r="R164" s="16"/>
      <c r="T164" s="103"/>
      <c r="U164" s="22" t="s">
        <v>30</v>
      </c>
      <c r="V164" s="104">
        <v>2.9000000000000001E-2</v>
      </c>
      <c r="W164" s="104">
        <f>$V$164*$K$164</f>
        <v>14.326000000000001</v>
      </c>
      <c r="X164" s="104">
        <v>0</v>
      </c>
      <c r="Y164" s="104">
        <f>$X$164*$K$164</f>
        <v>0</v>
      </c>
      <c r="Z164" s="104">
        <v>0</v>
      </c>
      <c r="AA164" s="105">
        <f>$Z$164*$K$164</f>
        <v>0</v>
      </c>
      <c r="AR164" s="3" t="s">
        <v>120</v>
      </c>
      <c r="AT164" s="3" t="s">
        <v>116</v>
      </c>
      <c r="AU164" s="3" t="s">
        <v>77</v>
      </c>
      <c r="AY164" s="3" t="s">
        <v>115</v>
      </c>
      <c r="BE164" s="106">
        <f>IF($U$164="základní",$N$164,0)</f>
        <v>0</v>
      </c>
      <c r="BF164" s="106">
        <f>IF($U$164="snížená",$N$164,0)</f>
        <v>0</v>
      </c>
      <c r="BG164" s="106">
        <f>IF($U$164="zákl. přenesená",$N$164,0)</f>
        <v>0</v>
      </c>
      <c r="BH164" s="106">
        <f>IF($U$164="sníž. přenesená",$N$164,0)</f>
        <v>0</v>
      </c>
      <c r="BI164" s="106">
        <f>IF($U$164="nulová",$N$164,0)</f>
        <v>0</v>
      </c>
      <c r="BJ164" s="3" t="s">
        <v>9</v>
      </c>
      <c r="BK164" s="106">
        <f>ROUND($L$164*$K$164,2)</f>
        <v>0</v>
      </c>
      <c r="BL164" s="3" t="s">
        <v>120</v>
      </c>
    </row>
    <row r="165" spans="2:64" s="3" customFormat="1" ht="27" customHeight="1" x14ac:dyDescent="0.3">
      <c r="B165" s="107"/>
      <c r="E165" s="108"/>
      <c r="F165" s="164" t="s">
        <v>123</v>
      </c>
      <c r="G165" s="165"/>
      <c r="H165" s="165"/>
      <c r="I165" s="165"/>
      <c r="K165" s="109">
        <v>494</v>
      </c>
      <c r="R165" s="110"/>
      <c r="T165" s="111"/>
      <c r="AA165" s="112"/>
      <c r="AT165" s="108" t="s">
        <v>124</v>
      </c>
      <c r="AU165" s="108" t="s">
        <v>77</v>
      </c>
      <c r="AV165" s="108" t="s">
        <v>77</v>
      </c>
      <c r="AW165" s="108" t="s">
        <v>87</v>
      </c>
      <c r="AX165" s="108" t="s">
        <v>9</v>
      </c>
      <c r="AY165" s="108" t="s">
        <v>115</v>
      </c>
    </row>
    <row r="166" spans="2:64" s="3" customFormat="1" ht="15.75" customHeight="1" x14ac:dyDescent="0.3">
      <c r="B166" s="15"/>
      <c r="C166" s="99" t="s">
        <v>201</v>
      </c>
      <c r="D166" s="99" t="s">
        <v>116</v>
      </c>
      <c r="E166" s="100" t="s">
        <v>202</v>
      </c>
      <c r="F166" s="160" t="s">
        <v>203</v>
      </c>
      <c r="G166" s="161"/>
      <c r="H166" s="161"/>
      <c r="I166" s="161"/>
      <c r="J166" s="101" t="s">
        <v>119</v>
      </c>
      <c r="K166" s="102">
        <v>494</v>
      </c>
      <c r="L166" s="162"/>
      <c r="M166" s="161"/>
      <c r="N166" s="162">
        <f>ROUND($L$166*$K$166,2)</f>
        <v>0</v>
      </c>
      <c r="O166" s="161"/>
      <c r="P166" s="161"/>
      <c r="Q166" s="161"/>
      <c r="R166" s="16"/>
      <c r="T166" s="103"/>
      <c r="U166" s="22" t="s">
        <v>30</v>
      </c>
      <c r="V166" s="104">
        <v>2.1000000000000001E-2</v>
      </c>
      <c r="W166" s="104">
        <f>$V$166*$K$166</f>
        <v>10.374000000000001</v>
      </c>
      <c r="X166" s="104">
        <v>0</v>
      </c>
      <c r="Y166" s="104">
        <f>$X$166*$K$166</f>
        <v>0</v>
      </c>
      <c r="Z166" s="104">
        <v>0</v>
      </c>
      <c r="AA166" s="105">
        <f>$Z$166*$K$166</f>
        <v>0</v>
      </c>
      <c r="AR166" s="3" t="s">
        <v>120</v>
      </c>
      <c r="AT166" s="3" t="s">
        <v>116</v>
      </c>
      <c r="AU166" s="3" t="s">
        <v>77</v>
      </c>
      <c r="AY166" s="3" t="s">
        <v>115</v>
      </c>
      <c r="BE166" s="106">
        <f>IF($U$166="základní",$N$166,0)</f>
        <v>0</v>
      </c>
      <c r="BF166" s="106">
        <f>IF($U$166="snížená",$N$166,0)</f>
        <v>0</v>
      </c>
      <c r="BG166" s="106">
        <f>IF($U$166="zákl. přenesená",$N$166,0)</f>
        <v>0</v>
      </c>
      <c r="BH166" s="106">
        <f>IF($U$166="sníž. přenesená",$N$166,0)</f>
        <v>0</v>
      </c>
      <c r="BI166" s="106">
        <f>IF($U$166="nulová",$N$166,0)</f>
        <v>0</v>
      </c>
      <c r="BJ166" s="3" t="s">
        <v>9</v>
      </c>
      <c r="BK166" s="106">
        <f>ROUND($L$166*$K$166,2)</f>
        <v>0</v>
      </c>
      <c r="BL166" s="3" t="s">
        <v>120</v>
      </c>
    </row>
    <row r="167" spans="2:64" s="3" customFormat="1" ht="27" customHeight="1" x14ac:dyDescent="0.3">
      <c r="B167" s="15"/>
      <c r="C167" s="99" t="s">
        <v>204</v>
      </c>
      <c r="D167" s="99" t="s">
        <v>116</v>
      </c>
      <c r="E167" s="100" t="s">
        <v>205</v>
      </c>
      <c r="F167" s="160" t="s">
        <v>206</v>
      </c>
      <c r="G167" s="161"/>
      <c r="H167" s="161"/>
      <c r="I167" s="161"/>
      <c r="J167" s="101" t="s">
        <v>119</v>
      </c>
      <c r="K167" s="102">
        <v>494</v>
      </c>
      <c r="L167" s="162"/>
      <c r="M167" s="161"/>
      <c r="N167" s="162">
        <f>ROUND($L$167*$K$167,2)</f>
        <v>0</v>
      </c>
      <c r="O167" s="161"/>
      <c r="P167" s="161"/>
      <c r="Q167" s="161"/>
      <c r="R167" s="16"/>
      <c r="T167" s="103"/>
      <c r="U167" s="22" t="s">
        <v>30</v>
      </c>
      <c r="V167" s="104">
        <v>2E-3</v>
      </c>
      <c r="W167" s="104">
        <f>$V$167*$K$167</f>
        <v>0.98799999999999999</v>
      </c>
      <c r="X167" s="104">
        <v>6.0999999999999997E-4</v>
      </c>
      <c r="Y167" s="104">
        <f>$X$167*$K$167</f>
        <v>0.30134</v>
      </c>
      <c r="Z167" s="104">
        <v>0</v>
      </c>
      <c r="AA167" s="105">
        <f>$Z$167*$K$167</f>
        <v>0</v>
      </c>
      <c r="AR167" s="3" t="s">
        <v>120</v>
      </c>
      <c r="AT167" s="3" t="s">
        <v>116</v>
      </c>
      <c r="AU167" s="3" t="s">
        <v>77</v>
      </c>
      <c r="AY167" s="3" t="s">
        <v>115</v>
      </c>
      <c r="BE167" s="106">
        <f>IF($U$167="základní",$N$167,0)</f>
        <v>0</v>
      </c>
      <c r="BF167" s="106">
        <f>IF($U$167="snížená",$N$167,0)</f>
        <v>0</v>
      </c>
      <c r="BG167" s="106">
        <f>IF($U$167="zákl. přenesená",$N$167,0)</f>
        <v>0</v>
      </c>
      <c r="BH167" s="106">
        <f>IF($U$167="sníž. přenesená",$N$167,0)</f>
        <v>0</v>
      </c>
      <c r="BI167" s="106">
        <f>IF($U$167="nulová",$N$167,0)</f>
        <v>0</v>
      </c>
      <c r="BJ167" s="3" t="s">
        <v>9</v>
      </c>
      <c r="BK167" s="106">
        <f>ROUND($L$167*$K$167,2)</f>
        <v>0</v>
      </c>
      <c r="BL167" s="3" t="s">
        <v>120</v>
      </c>
    </row>
    <row r="168" spans="2:64" s="3" customFormat="1" ht="27" customHeight="1" x14ac:dyDescent="0.3">
      <c r="B168" s="15"/>
      <c r="C168" s="99" t="s">
        <v>120</v>
      </c>
      <c r="D168" s="99" t="s">
        <v>116</v>
      </c>
      <c r="E168" s="100" t="s">
        <v>207</v>
      </c>
      <c r="F168" s="160" t="s">
        <v>208</v>
      </c>
      <c r="G168" s="161"/>
      <c r="H168" s="161"/>
      <c r="I168" s="161"/>
      <c r="J168" s="101" t="s">
        <v>119</v>
      </c>
      <c r="K168" s="102">
        <v>494</v>
      </c>
      <c r="L168" s="162"/>
      <c r="M168" s="161"/>
      <c r="N168" s="162">
        <f>ROUND($L$168*$K$168,2)</f>
        <v>0</v>
      </c>
      <c r="O168" s="161"/>
      <c r="P168" s="161"/>
      <c r="Q168" s="161"/>
      <c r="R168" s="16"/>
      <c r="T168" s="103"/>
      <c r="U168" s="22" t="s">
        <v>30</v>
      </c>
      <c r="V168" s="104">
        <v>7.0999999999999994E-2</v>
      </c>
      <c r="W168" s="104">
        <f>$V$168*$K$168</f>
        <v>35.073999999999998</v>
      </c>
      <c r="X168" s="104">
        <v>0</v>
      </c>
      <c r="Y168" s="104">
        <f>$X$168*$K$168</f>
        <v>0</v>
      </c>
      <c r="Z168" s="104">
        <v>0</v>
      </c>
      <c r="AA168" s="105">
        <f>$Z$168*$K$168</f>
        <v>0</v>
      </c>
      <c r="AR168" s="3" t="s">
        <v>120</v>
      </c>
      <c r="AT168" s="3" t="s">
        <v>116</v>
      </c>
      <c r="AU168" s="3" t="s">
        <v>77</v>
      </c>
      <c r="AY168" s="3" t="s">
        <v>115</v>
      </c>
      <c r="BE168" s="106">
        <f>IF($U$168="základní",$N$168,0)</f>
        <v>0</v>
      </c>
      <c r="BF168" s="106">
        <f>IF($U$168="snížená",$N$168,0)</f>
        <v>0</v>
      </c>
      <c r="BG168" s="106">
        <f>IF($U$168="zákl. přenesená",$N$168,0)</f>
        <v>0</v>
      </c>
      <c r="BH168" s="106">
        <f>IF($U$168="sníž. přenesená",$N$168,0)</f>
        <v>0</v>
      </c>
      <c r="BI168" s="106">
        <f>IF($U$168="nulová",$N$168,0)</f>
        <v>0</v>
      </c>
      <c r="BJ168" s="3" t="s">
        <v>9</v>
      </c>
      <c r="BK168" s="106">
        <f>ROUND($L$168*$K$168,2)</f>
        <v>0</v>
      </c>
      <c r="BL168" s="3" t="s">
        <v>120</v>
      </c>
    </row>
    <row r="169" spans="2:64" s="3" customFormat="1" ht="27" customHeight="1" x14ac:dyDescent="0.3">
      <c r="B169" s="15"/>
      <c r="C169" s="99" t="s">
        <v>209</v>
      </c>
      <c r="D169" s="99" t="s">
        <v>116</v>
      </c>
      <c r="E169" s="100" t="s">
        <v>210</v>
      </c>
      <c r="F169" s="160" t="s">
        <v>211</v>
      </c>
      <c r="G169" s="161"/>
      <c r="H169" s="161"/>
      <c r="I169" s="161"/>
      <c r="J169" s="101" t="s">
        <v>119</v>
      </c>
      <c r="K169" s="102">
        <v>4</v>
      </c>
      <c r="L169" s="162"/>
      <c r="M169" s="161"/>
      <c r="N169" s="162">
        <f>ROUND($L$169*$K$169,2)</f>
        <v>0</v>
      </c>
      <c r="O169" s="161"/>
      <c r="P169" s="161"/>
      <c r="Q169" s="161"/>
      <c r="R169" s="16"/>
      <c r="T169" s="103"/>
      <c r="U169" s="22" t="s">
        <v>30</v>
      </c>
      <c r="V169" s="104">
        <v>1.4410000000000001</v>
      </c>
      <c r="W169" s="104">
        <f>$V$169*$K$169</f>
        <v>5.7640000000000002</v>
      </c>
      <c r="X169" s="104">
        <v>0.19536000000000001</v>
      </c>
      <c r="Y169" s="104">
        <f>$X$169*$K$169</f>
        <v>0.78144000000000002</v>
      </c>
      <c r="Z169" s="104">
        <v>0</v>
      </c>
      <c r="AA169" s="105">
        <f>$Z$169*$K$169</f>
        <v>0</v>
      </c>
      <c r="AR169" s="3" t="s">
        <v>120</v>
      </c>
      <c r="AT169" s="3" t="s">
        <v>116</v>
      </c>
      <c r="AU169" s="3" t="s">
        <v>77</v>
      </c>
      <c r="AY169" s="3" t="s">
        <v>115</v>
      </c>
      <c r="BE169" s="106">
        <f>IF($U$169="základní",$N$169,0)</f>
        <v>0</v>
      </c>
      <c r="BF169" s="106">
        <f>IF($U$169="snížená",$N$169,0)</f>
        <v>0</v>
      </c>
      <c r="BG169" s="106">
        <f>IF($U$169="zákl. přenesená",$N$169,0)</f>
        <v>0</v>
      </c>
      <c r="BH169" s="106">
        <f>IF($U$169="sníž. přenesená",$N$169,0)</f>
        <v>0</v>
      </c>
      <c r="BI169" s="106">
        <f>IF($U$169="nulová",$N$169,0)</f>
        <v>0</v>
      </c>
      <c r="BJ169" s="3" t="s">
        <v>9</v>
      </c>
      <c r="BK169" s="106">
        <f>ROUND($L$169*$K$169,2)</f>
        <v>0</v>
      </c>
      <c r="BL169" s="3" t="s">
        <v>120</v>
      </c>
    </row>
    <row r="170" spans="2:64" s="3" customFormat="1" ht="15.75" customHeight="1" x14ac:dyDescent="0.3">
      <c r="B170" s="107"/>
      <c r="E170" s="108"/>
      <c r="F170" s="164" t="s">
        <v>212</v>
      </c>
      <c r="G170" s="165"/>
      <c r="H170" s="165"/>
      <c r="I170" s="165"/>
      <c r="K170" s="109">
        <v>4</v>
      </c>
      <c r="R170" s="110"/>
      <c r="T170" s="111"/>
      <c r="AA170" s="112"/>
      <c r="AT170" s="108" t="s">
        <v>124</v>
      </c>
      <c r="AU170" s="108" t="s">
        <v>77</v>
      </c>
      <c r="AV170" s="108" t="s">
        <v>77</v>
      </c>
      <c r="AW170" s="108" t="s">
        <v>87</v>
      </c>
      <c r="AX170" s="108" t="s">
        <v>9</v>
      </c>
      <c r="AY170" s="108" t="s">
        <v>115</v>
      </c>
    </row>
    <row r="171" spans="2:64" s="3" customFormat="1" ht="27" customHeight="1" x14ac:dyDescent="0.3">
      <c r="B171" s="15"/>
      <c r="C171" s="119" t="s">
        <v>213</v>
      </c>
      <c r="D171" s="119" t="s">
        <v>166</v>
      </c>
      <c r="E171" s="120" t="s">
        <v>214</v>
      </c>
      <c r="F171" s="167" t="s">
        <v>215</v>
      </c>
      <c r="G171" s="168"/>
      <c r="H171" s="168"/>
      <c r="I171" s="168"/>
      <c r="J171" s="121" t="s">
        <v>151</v>
      </c>
      <c r="K171" s="122">
        <v>1.429</v>
      </c>
      <c r="L171" s="169"/>
      <c r="M171" s="168"/>
      <c r="N171" s="169">
        <f>ROUND($L$171*$K$171,2)</f>
        <v>0</v>
      </c>
      <c r="O171" s="161"/>
      <c r="P171" s="161"/>
      <c r="Q171" s="161"/>
      <c r="R171" s="16"/>
      <c r="T171" s="103"/>
      <c r="U171" s="22" t="s">
        <v>30</v>
      </c>
      <c r="V171" s="104">
        <v>0</v>
      </c>
      <c r="W171" s="104">
        <f>$V$171*$K$171</f>
        <v>0</v>
      </c>
      <c r="X171" s="104">
        <v>1</v>
      </c>
      <c r="Y171" s="104">
        <f>$X$171*$K$171</f>
        <v>1.429</v>
      </c>
      <c r="Z171" s="104">
        <v>0</v>
      </c>
      <c r="AA171" s="105">
        <f>$Z$171*$K$171</f>
        <v>0</v>
      </c>
      <c r="AR171" s="3" t="s">
        <v>169</v>
      </c>
      <c r="AT171" s="3" t="s">
        <v>166</v>
      </c>
      <c r="AU171" s="3" t="s">
        <v>77</v>
      </c>
      <c r="AY171" s="3" t="s">
        <v>115</v>
      </c>
      <c r="BE171" s="106">
        <f>IF($U$171="základní",$N$171,0)</f>
        <v>0</v>
      </c>
      <c r="BF171" s="106">
        <f>IF($U$171="snížená",$N$171,0)</f>
        <v>0</v>
      </c>
      <c r="BG171" s="106">
        <f>IF($U$171="zákl. přenesená",$N$171,0)</f>
        <v>0</v>
      </c>
      <c r="BH171" s="106">
        <f>IF($U$171="sníž. přenesená",$N$171,0)</f>
        <v>0</v>
      </c>
      <c r="BI171" s="106">
        <f>IF($U$171="nulová",$N$171,0)</f>
        <v>0</v>
      </c>
      <c r="BJ171" s="3" t="s">
        <v>9</v>
      </c>
      <c r="BK171" s="106">
        <f>ROUND($L$171*$K$171,2)</f>
        <v>0</v>
      </c>
      <c r="BL171" s="3" t="s">
        <v>120</v>
      </c>
    </row>
    <row r="172" spans="2:64" s="3" customFormat="1" ht="15.75" customHeight="1" x14ac:dyDescent="0.3">
      <c r="B172" s="15"/>
      <c r="F172" s="166" t="s">
        <v>216</v>
      </c>
      <c r="G172" s="134"/>
      <c r="H172" s="134"/>
      <c r="I172" s="134"/>
      <c r="R172" s="16"/>
      <c r="T172" s="47"/>
      <c r="AA172" s="48"/>
      <c r="AT172" s="3" t="s">
        <v>217</v>
      </c>
      <c r="AU172" s="3" t="s">
        <v>77</v>
      </c>
    </row>
    <row r="173" spans="2:64" s="3" customFormat="1" ht="15.75" customHeight="1" x14ac:dyDescent="0.3">
      <c r="B173" s="107"/>
      <c r="E173" s="108"/>
      <c r="F173" s="164" t="s">
        <v>218</v>
      </c>
      <c r="G173" s="165"/>
      <c r="H173" s="165"/>
      <c r="I173" s="165"/>
      <c r="K173" s="109">
        <v>1.429</v>
      </c>
      <c r="R173" s="110"/>
      <c r="T173" s="111"/>
      <c r="AA173" s="112"/>
      <c r="AT173" s="108" t="s">
        <v>124</v>
      </c>
      <c r="AU173" s="108" t="s">
        <v>77</v>
      </c>
      <c r="AV173" s="108" t="s">
        <v>77</v>
      </c>
      <c r="AW173" s="108" t="s">
        <v>87</v>
      </c>
      <c r="AX173" s="108" t="s">
        <v>9</v>
      </c>
      <c r="AY173" s="108" t="s">
        <v>115</v>
      </c>
    </row>
    <row r="174" spans="2:64" s="3" customFormat="1" ht="15.75" customHeight="1" x14ac:dyDescent="0.3">
      <c r="B174" s="15"/>
      <c r="C174" s="99" t="s">
        <v>219</v>
      </c>
      <c r="D174" s="99" t="s">
        <v>116</v>
      </c>
      <c r="E174" s="100" t="s">
        <v>220</v>
      </c>
      <c r="F174" s="160" t="s">
        <v>221</v>
      </c>
      <c r="G174" s="161"/>
      <c r="H174" s="161"/>
      <c r="I174" s="161"/>
      <c r="J174" s="101" t="s">
        <v>185</v>
      </c>
      <c r="K174" s="102">
        <v>6</v>
      </c>
      <c r="L174" s="162"/>
      <c r="M174" s="161"/>
      <c r="N174" s="162">
        <f>ROUND($L$174*$K$174,2)</f>
        <v>0</v>
      </c>
      <c r="O174" s="161"/>
      <c r="P174" s="161"/>
      <c r="Q174" s="161"/>
      <c r="R174" s="16"/>
      <c r="T174" s="103"/>
      <c r="U174" s="22" t="s">
        <v>30</v>
      </c>
      <c r="V174" s="104">
        <v>4.5999999999999999E-2</v>
      </c>
      <c r="W174" s="104">
        <f>$V$174*$K$174</f>
        <v>0.27600000000000002</v>
      </c>
      <c r="X174" s="104">
        <v>3.5999999999999999E-3</v>
      </c>
      <c r="Y174" s="104">
        <f>$X$174*$K$174</f>
        <v>2.1600000000000001E-2</v>
      </c>
      <c r="Z174" s="104">
        <v>0</v>
      </c>
      <c r="AA174" s="105">
        <f>$Z$174*$K$174</f>
        <v>0</v>
      </c>
      <c r="AR174" s="3" t="s">
        <v>120</v>
      </c>
      <c r="AT174" s="3" t="s">
        <v>116</v>
      </c>
      <c r="AU174" s="3" t="s">
        <v>77</v>
      </c>
      <c r="AY174" s="3" t="s">
        <v>115</v>
      </c>
      <c r="BE174" s="106">
        <f>IF($U$174="základní",$N$174,0)</f>
        <v>0</v>
      </c>
      <c r="BF174" s="106">
        <f>IF($U$174="snížená",$N$174,0)</f>
        <v>0</v>
      </c>
      <c r="BG174" s="106">
        <f>IF($U$174="zákl. přenesená",$N$174,0)</f>
        <v>0</v>
      </c>
      <c r="BH174" s="106">
        <f>IF($U$174="sníž. přenesená",$N$174,0)</f>
        <v>0</v>
      </c>
      <c r="BI174" s="106">
        <f>IF($U$174="nulová",$N$174,0)</f>
        <v>0</v>
      </c>
      <c r="BJ174" s="3" t="s">
        <v>9</v>
      </c>
      <c r="BK174" s="106">
        <f>ROUND($L$174*$K$174,2)</f>
        <v>0</v>
      </c>
      <c r="BL174" s="3" t="s">
        <v>120</v>
      </c>
    </row>
    <row r="175" spans="2:64" s="89" customFormat="1" ht="30.75" customHeight="1" x14ac:dyDescent="0.35">
      <c r="B175" s="90"/>
      <c r="D175" s="98" t="s">
        <v>94</v>
      </c>
      <c r="N175" s="157">
        <f>$BK$175</f>
        <v>0</v>
      </c>
      <c r="O175" s="158"/>
      <c r="P175" s="158"/>
      <c r="Q175" s="158"/>
      <c r="R175" s="93"/>
      <c r="T175" s="94"/>
      <c r="W175" s="95">
        <f>SUM($W$176:$W$181)</f>
        <v>20.957999999999998</v>
      </c>
      <c r="Y175" s="95">
        <f>SUM($Y$176:$Y$181)</f>
        <v>2.125</v>
      </c>
      <c r="AA175" s="96">
        <f>SUM($AA$176:$AA$181)</f>
        <v>0</v>
      </c>
      <c r="AR175" s="92" t="s">
        <v>9</v>
      </c>
      <c r="AT175" s="92" t="s">
        <v>64</v>
      </c>
      <c r="AU175" s="92" t="s">
        <v>9</v>
      </c>
      <c r="AY175" s="92" t="s">
        <v>115</v>
      </c>
      <c r="BK175" s="97">
        <f>SUM($BK$176:$BK$181)</f>
        <v>0</v>
      </c>
    </row>
    <row r="176" spans="2:64" s="3" customFormat="1" ht="27" customHeight="1" x14ac:dyDescent="0.3">
      <c r="B176" s="15"/>
      <c r="C176" s="99" t="s">
        <v>222</v>
      </c>
      <c r="D176" s="99" t="s">
        <v>116</v>
      </c>
      <c r="E176" s="100" t="s">
        <v>223</v>
      </c>
      <c r="F176" s="160" t="s">
        <v>224</v>
      </c>
      <c r="G176" s="161"/>
      <c r="H176" s="161"/>
      <c r="I176" s="161"/>
      <c r="J176" s="101" t="s">
        <v>185</v>
      </c>
      <c r="K176" s="102">
        <v>4</v>
      </c>
      <c r="L176" s="162"/>
      <c r="M176" s="161"/>
      <c r="N176" s="162">
        <f>ROUND($L$176*$K$176,2)</f>
        <v>0</v>
      </c>
      <c r="O176" s="161"/>
      <c r="P176" s="161"/>
      <c r="Q176" s="161"/>
      <c r="R176" s="16"/>
      <c r="T176" s="103"/>
      <c r="U176" s="22" t="s">
        <v>30</v>
      </c>
      <c r="V176" s="104">
        <v>0.29199999999999998</v>
      </c>
      <c r="W176" s="104">
        <f>$V$176*$K$176</f>
        <v>1.1679999999999999</v>
      </c>
      <c r="X176" s="104">
        <v>2.7299999999999998E-3</v>
      </c>
      <c r="Y176" s="104">
        <f>$X$176*$K$176</f>
        <v>1.0919999999999999E-2</v>
      </c>
      <c r="Z176" s="104">
        <v>0</v>
      </c>
      <c r="AA176" s="105">
        <f>$Z$176*$K$176</f>
        <v>0</v>
      </c>
      <c r="AR176" s="3" t="s">
        <v>120</v>
      </c>
      <c r="AT176" s="3" t="s">
        <v>116</v>
      </c>
      <c r="AU176" s="3" t="s">
        <v>77</v>
      </c>
      <c r="AY176" s="3" t="s">
        <v>115</v>
      </c>
      <c r="BE176" s="106">
        <f>IF($U$176="základní",$N$176,0)</f>
        <v>0</v>
      </c>
      <c r="BF176" s="106">
        <f>IF($U$176="snížená",$N$176,0)</f>
        <v>0</v>
      </c>
      <c r="BG176" s="106">
        <f>IF($U$176="zákl. přenesená",$N$176,0)</f>
        <v>0</v>
      </c>
      <c r="BH176" s="106">
        <f>IF($U$176="sníž. přenesená",$N$176,0)</f>
        <v>0</v>
      </c>
      <c r="BI176" s="106">
        <f>IF($U$176="nulová",$N$176,0)</f>
        <v>0</v>
      </c>
      <c r="BJ176" s="3" t="s">
        <v>9</v>
      </c>
      <c r="BK176" s="106">
        <f>ROUND($L$176*$K$176,2)</f>
        <v>0</v>
      </c>
      <c r="BL176" s="3" t="s">
        <v>120</v>
      </c>
    </row>
    <row r="177" spans="2:64" s="3" customFormat="1" ht="27" customHeight="1" x14ac:dyDescent="0.3">
      <c r="B177" s="15"/>
      <c r="C177" s="99" t="s">
        <v>225</v>
      </c>
      <c r="D177" s="99" t="s">
        <v>116</v>
      </c>
      <c r="E177" s="100" t="s">
        <v>226</v>
      </c>
      <c r="F177" s="160" t="s">
        <v>227</v>
      </c>
      <c r="G177" s="161"/>
      <c r="H177" s="161"/>
      <c r="I177" s="161"/>
      <c r="J177" s="101" t="s">
        <v>190</v>
      </c>
      <c r="K177" s="102">
        <v>1</v>
      </c>
      <c r="L177" s="162"/>
      <c r="M177" s="161"/>
      <c r="N177" s="162">
        <f>ROUND($L$177*$K$177,2)</f>
        <v>0</v>
      </c>
      <c r="O177" s="161"/>
      <c r="P177" s="161"/>
      <c r="Q177" s="161"/>
      <c r="R177" s="16"/>
      <c r="T177" s="103"/>
      <c r="U177" s="22" t="s">
        <v>30</v>
      </c>
      <c r="V177" s="104">
        <v>0.68300000000000005</v>
      </c>
      <c r="W177" s="104">
        <f>$V$177*$K$177</f>
        <v>0.68300000000000005</v>
      </c>
      <c r="X177" s="104">
        <v>0</v>
      </c>
      <c r="Y177" s="104">
        <f>$X$177*$K$177</f>
        <v>0</v>
      </c>
      <c r="Z177" s="104">
        <v>0</v>
      </c>
      <c r="AA177" s="105">
        <f>$Z$177*$K$177</f>
        <v>0</v>
      </c>
      <c r="AR177" s="3" t="s">
        <v>120</v>
      </c>
      <c r="AT177" s="3" t="s">
        <v>116</v>
      </c>
      <c r="AU177" s="3" t="s">
        <v>77</v>
      </c>
      <c r="AY177" s="3" t="s">
        <v>115</v>
      </c>
      <c r="BE177" s="106">
        <f>IF($U$177="základní",$N$177,0)</f>
        <v>0</v>
      </c>
      <c r="BF177" s="106">
        <f>IF($U$177="snížená",$N$177,0)</f>
        <v>0</v>
      </c>
      <c r="BG177" s="106">
        <f>IF($U$177="zákl. přenesená",$N$177,0)</f>
        <v>0</v>
      </c>
      <c r="BH177" s="106">
        <f>IF($U$177="sníž. přenesená",$N$177,0)</f>
        <v>0</v>
      </c>
      <c r="BI177" s="106">
        <f>IF($U$177="nulová",$N$177,0)</f>
        <v>0</v>
      </c>
      <c r="BJ177" s="3" t="s">
        <v>9</v>
      </c>
      <c r="BK177" s="106">
        <f>ROUND($L$177*$K$177,2)</f>
        <v>0</v>
      </c>
      <c r="BL177" s="3" t="s">
        <v>120</v>
      </c>
    </row>
    <row r="178" spans="2:64" s="3" customFormat="1" ht="27" customHeight="1" x14ac:dyDescent="0.3">
      <c r="B178" s="15"/>
      <c r="C178" s="119" t="s">
        <v>228</v>
      </c>
      <c r="D178" s="119" t="s">
        <v>166</v>
      </c>
      <c r="E178" s="120" t="s">
        <v>229</v>
      </c>
      <c r="F178" s="167" t="s">
        <v>230</v>
      </c>
      <c r="G178" s="168"/>
      <c r="H178" s="168"/>
      <c r="I178" s="168"/>
      <c r="J178" s="121" t="s">
        <v>190</v>
      </c>
      <c r="K178" s="122">
        <v>1</v>
      </c>
      <c r="L178" s="169"/>
      <c r="M178" s="168"/>
      <c r="N178" s="169">
        <f>ROUND($L$178*$K$178,2)</f>
        <v>0</v>
      </c>
      <c r="O178" s="161"/>
      <c r="P178" s="161"/>
      <c r="Q178" s="161"/>
      <c r="R178" s="16"/>
      <c r="T178" s="103"/>
      <c r="U178" s="22" t="s">
        <v>30</v>
      </c>
      <c r="V178" s="104">
        <v>0</v>
      </c>
      <c r="W178" s="104">
        <f>$V$178*$K$178</f>
        <v>0</v>
      </c>
      <c r="X178" s="104">
        <v>7.1999999999999998E-3</v>
      </c>
      <c r="Y178" s="104">
        <f>$X$178*$K$178</f>
        <v>7.1999999999999998E-3</v>
      </c>
      <c r="Z178" s="104">
        <v>0</v>
      </c>
      <c r="AA178" s="105">
        <f>$Z$178*$K$178</f>
        <v>0</v>
      </c>
      <c r="AR178" s="3" t="s">
        <v>169</v>
      </c>
      <c r="AT178" s="3" t="s">
        <v>166</v>
      </c>
      <c r="AU178" s="3" t="s">
        <v>77</v>
      </c>
      <c r="AY178" s="3" t="s">
        <v>115</v>
      </c>
      <c r="BE178" s="106">
        <f>IF($U$178="základní",$N$178,0)</f>
        <v>0</v>
      </c>
      <c r="BF178" s="106">
        <f>IF($U$178="snížená",$N$178,0)</f>
        <v>0</v>
      </c>
      <c r="BG178" s="106">
        <f>IF($U$178="zákl. přenesená",$N$178,0)</f>
        <v>0</v>
      </c>
      <c r="BH178" s="106">
        <f>IF($U$178="sníž. přenesená",$N$178,0)</f>
        <v>0</v>
      </c>
      <c r="BI178" s="106">
        <f>IF($U$178="nulová",$N$178,0)</f>
        <v>0</v>
      </c>
      <c r="BJ178" s="3" t="s">
        <v>9</v>
      </c>
      <c r="BK178" s="106">
        <f>ROUND($L$178*$K$178,2)</f>
        <v>0</v>
      </c>
      <c r="BL178" s="3" t="s">
        <v>120</v>
      </c>
    </row>
    <row r="179" spans="2:64" s="3" customFormat="1" ht="48" customHeight="1" x14ac:dyDescent="0.3">
      <c r="B179" s="15"/>
      <c r="F179" s="166" t="s">
        <v>231</v>
      </c>
      <c r="G179" s="134"/>
      <c r="H179" s="134"/>
      <c r="I179" s="134"/>
      <c r="R179" s="16"/>
      <c r="T179" s="47"/>
      <c r="AA179" s="48"/>
      <c r="AT179" s="3" t="s">
        <v>217</v>
      </c>
      <c r="AU179" s="3" t="s">
        <v>77</v>
      </c>
    </row>
    <row r="180" spans="2:64" s="3" customFormat="1" ht="27" customHeight="1" x14ac:dyDescent="0.3">
      <c r="B180" s="15"/>
      <c r="C180" s="99" t="s">
        <v>232</v>
      </c>
      <c r="D180" s="99" t="s">
        <v>116</v>
      </c>
      <c r="E180" s="100" t="s">
        <v>233</v>
      </c>
      <c r="F180" s="160" t="s">
        <v>234</v>
      </c>
      <c r="G180" s="161"/>
      <c r="H180" s="161"/>
      <c r="I180" s="161"/>
      <c r="J180" s="101" t="s">
        <v>190</v>
      </c>
      <c r="K180" s="102">
        <v>1</v>
      </c>
      <c r="L180" s="162"/>
      <c r="M180" s="161"/>
      <c r="N180" s="162">
        <f>ROUND($L$180*$K$180,2)</f>
        <v>0</v>
      </c>
      <c r="O180" s="161"/>
      <c r="P180" s="161"/>
      <c r="Q180" s="161"/>
      <c r="R180" s="16"/>
      <c r="T180" s="103"/>
      <c r="U180" s="22" t="s">
        <v>30</v>
      </c>
      <c r="V180" s="104">
        <v>3.839</v>
      </c>
      <c r="W180" s="104">
        <f>$V$180*$K$180</f>
        <v>3.839</v>
      </c>
      <c r="X180" s="104">
        <v>0.42368</v>
      </c>
      <c r="Y180" s="104">
        <f>$X$180*$K$180</f>
        <v>0.42368</v>
      </c>
      <c r="Z180" s="104">
        <v>0</v>
      </c>
      <c r="AA180" s="105">
        <f>$Z$180*$K$180</f>
        <v>0</v>
      </c>
      <c r="AR180" s="3" t="s">
        <v>120</v>
      </c>
      <c r="AT180" s="3" t="s">
        <v>116</v>
      </c>
      <c r="AU180" s="3" t="s">
        <v>77</v>
      </c>
      <c r="AY180" s="3" t="s">
        <v>115</v>
      </c>
      <c r="BE180" s="106">
        <f>IF($U$180="základní",$N$180,0)</f>
        <v>0</v>
      </c>
      <c r="BF180" s="106">
        <f>IF($U$180="snížená",$N$180,0)</f>
        <v>0</v>
      </c>
      <c r="BG180" s="106">
        <f>IF($U$180="zákl. přenesená",$N$180,0)</f>
        <v>0</v>
      </c>
      <c r="BH180" s="106">
        <f>IF($U$180="sníž. přenesená",$N$180,0)</f>
        <v>0</v>
      </c>
      <c r="BI180" s="106">
        <f>IF($U$180="nulová",$N$180,0)</f>
        <v>0</v>
      </c>
      <c r="BJ180" s="3" t="s">
        <v>9</v>
      </c>
      <c r="BK180" s="106">
        <f>ROUND($L$180*$K$180,2)</f>
        <v>0</v>
      </c>
      <c r="BL180" s="3" t="s">
        <v>120</v>
      </c>
    </row>
    <row r="181" spans="2:64" s="3" customFormat="1" ht="27" customHeight="1" x14ac:dyDescent="0.3">
      <c r="B181" s="15"/>
      <c r="C181" s="99" t="s">
        <v>2</v>
      </c>
      <c r="D181" s="99" t="s">
        <v>116</v>
      </c>
      <c r="E181" s="100" t="s">
        <v>235</v>
      </c>
      <c r="F181" s="160" t="s">
        <v>236</v>
      </c>
      <c r="G181" s="161"/>
      <c r="H181" s="161"/>
      <c r="I181" s="161"/>
      <c r="J181" s="101" t="s">
        <v>190</v>
      </c>
      <c r="K181" s="102">
        <v>4</v>
      </c>
      <c r="L181" s="162"/>
      <c r="M181" s="161"/>
      <c r="N181" s="162">
        <f>ROUND($L$181*$K$181,2)</f>
        <v>0</v>
      </c>
      <c r="O181" s="161"/>
      <c r="P181" s="161"/>
      <c r="Q181" s="161"/>
      <c r="R181" s="16"/>
      <c r="T181" s="103"/>
      <c r="U181" s="22" t="s">
        <v>30</v>
      </c>
      <c r="V181" s="104">
        <v>3.8170000000000002</v>
      </c>
      <c r="W181" s="104">
        <f>$V$181*$K$181</f>
        <v>15.268000000000001</v>
      </c>
      <c r="X181" s="104">
        <v>0.42080000000000001</v>
      </c>
      <c r="Y181" s="104">
        <f>$X$181*$K$181</f>
        <v>1.6832</v>
      </c>
      <c r="Z181" s="104">
        <v>0</v>
      </c>
      <c r="AA181" s="105">
        <f>$Z$181*$K$181</f>
        <v>0</v>
      </c>
      <c r="AR181" s="3" t="s">
        <v>120</v>
      </c>
      <c r="AT181" s="3" t="s">
        <v>116</v>
      </c>
      <c r="AU181" s="3" t="s">
        <v>77</v>
      </c>
      <c r="AY181" s="3" t="s">
        <v>115</v>
      </c>
      <c r="BE181" s="106">
        <f>IF($U$181="základní",$N$181,0)</f>
        <v>0</v>
      </c>
      <c r="BF181" s="106">
        <f>IF($U$181="snížená",$N$181,0)</f>
        <v>0</v>
      </c>
      <c r="BG181" s="106">
        <f>IF($U$181="zákl. přenesená",$N$181,0)</f>
        <v>0</v>
      </c>
      <c r="BH181" s="106">
        <f>IF($U$181="sníž. přenesená",$N$181,0)</f>
        <v>0</v>
      </c>
      <c r="BI181" s="106">
        <f>IF($U$181="nulová",$N$181,0)</f>
        <v>0</v>
      </c>
      <c r="BJ181" s="3" t="s">
        <v>9</v>
      </c>
      <c r="BK181" s="106">
        <f>ROUND($L$181*$K$181,2)</f>
        <v>0</v>
      </c>
      <c r="BL181" s="3" t="s">
        <v>120</v>
      </c>
    </row>
    <row r="182" spans="2:64" s="89" customFormat="1" ht="30.75" customHeight="1" x14ac:dyDescent="0.35">
      <c r="B182" s="90"/>
      <c r="D182" s="98" t="s">
        <v>95</v>
      </c>
      <c r="N182" s="157">
        <f>$BK$182</f>
        <v>0</v>
      </c>
      <c r="O182" s="158"/>
      <c r="P182" s="158"/>
      <c r="Q182" s="158"/>
      <c r="R182" s="93"/>
      <c r="T182" s="94"/>
      <c r="W182" s="95">
        <f>$W$183+SUM($W$184:$W$194)</f>
        <v>99.382443999999992</v>
      </c>
      <c r="Y182" s="95">
        <f>$Y$183+SUM($Y$184:$Y$194)</f>
        <v>14.116355000000002</v>
      </c>
      <c r="AA182" s="96">
        <f>$AA$183+SUM($AA$184:$AA$194)</f>
        <v>0.86</v>
      </c>
      <c r="AR182" s="92" t="s">
        <v>9</v>
      </c>
      <c r="AT182" s="92" t="s">
        <v>64</v>
      </c>
      <c r="AU182" s="92" t="s">
        <v>9</v>
      </c>
      <c r="AY182" s="92" t="s">
        <v>115</v>
      </c>
      <c r="BK182" s="97">
        <f>$BK$183+SUM($BK$184:$BK$194)</f>
        <v>0</v>
      </c>
    </row>
    <row r="183" spans="2:64" s="3" customFormat="1" ht="27" customHeight="1" x14ac:dyDescent="0.3">
      <c r="B183" s="15"/>
      <c r="C183" s="99" t="s">
        <v>237</v>
      </c>
      <c r="D183" s="99" t="s">
        <v>116</v>
      </c>
      <c r="E183" s="100" t="s">
        <v>238</v>
      </c>
      <c r="F183" s="160" t="s">
        <v>239</v>
      </c>
      <c r="G183" s="161"/>
      <c r="H183" s="161"/>
      <c r="I183" s="161"/>
      <c r="J183" s="101" t="s">
        <v>185</v>
      </c>
      <c r="K183" s="102">
        <v>17</v>
      </c>
      <c r="L183" s="162"/>
      <c r="M183" s="161"/>
      <c r="N183" s="162">
        <f>ROUND($L$183*$K$183,2)</f>
        <v>0</v>
      </c>
      <c r="O183" s="161"/>
      <c r="P183" s="161"/>
      <c r="Q183" s="161"/>
      <c r="R183" s="16"/>
      <c r="T183" s="103"/>
      <c r="U183" s="22" t="s">
        <v>30</v>
      </c>
      <c r="V183" s="104">
        <v>0.14000000000000001</v>
      </c>
      <c r="W183" s="104">
        <f>$V$183*$K$183</f>
        <v>2.3800000000000003</v>
      </c>
      <c r="X183" s="104">
        <v>0.10095</v>
      </c>
      <c r="Y183" s="104">
        <f>$X$183*$K$183</f>
        <v>1.7161500000000001</v>
      </c>
      <c r="Z183" s="104">
        <v>0</v>
      </c>
      <c r="AA183" s="105">
        <f>$Z$183*$K$183</f>
        <v>0</v>
      </c>
      <c r="AR183" s="3" t="s">
        <v>120</v>
      </c>
      <c r="AT183" s="3" t="s">
        <v>116</v>
      </c>
      <c r="AU183" s="3" t="s">
        <v>77</v>
      </c>
      <c r="AY183" s="3" t="s">
        <v>115</v>
      </c>
      <c r="BE183" s="106">
        <f>IF($U$183="základní",$N$183,0)</f>
        <v>0</v>
      </c>
      <c r="BF183" s="106">
        <f>IF($U$183="snížená",$N$183,0)</f>
        <v>0</v>
      </c>
      <c r="BG183" s="106">
        <f>IF($U$183="zákl. přenesená",$N$183,0)</f>
        <v>0</v>
      </c>
      <c r="BH183" s="106">
        <f>IF($U$183="sníž. přenesená",$N$183,0)</f>
        <v>0</v>
      </c>
      <c r="BI183" s="106">
        <f>IF($U$183="nulová",$N$183,0)</f>
        <v>0</v>
      </c>
      <c r="BJ183" s="3" t="s">
        <v>9</v>
      </c>
      <c r="BK183" s="106">
        <f>ROUND($L$183*$K$183,2)</f>
        <v>0</v>
      </c>
      <c r="BL183" s="3" t="s">
        <v>120</v>
      </c>
    </row>
    <row r="184" spans="2:64" s="3" customFormat="1" ht="15.75" customHeight="1" x14ac:dyDescent="0.3">
      <c r="B184" s="107"/>
      <c r="E184" s="108"/>
      <c r="F184" s="164" t="s">
        <v>240</v>
      </c>
      <c r="G184" s="165"/>
      <c r="H184" s="165"/>
      <c r="I184" s="165"/>
      <c r="K184" s="109">
        <v>17</v>
      </c>
      <c r="R184" s="110"/>
      <c r="T184" s="111"/>
      <c r="AA184" s="112"/>
      <c r="AT184" s="108" t="s">
        <v>124</v>
      </c>
      <c r="AU184" s="108" t="s">
        <v>77</v>
      </c>
      <c r="AV184" s="108" t="s">
        <v>77</v>
      </c>
      <c r="AW184" s="108" t="s">
        <v>87</v>
      </c>
      <c r="AX184" s="108" t="s">
        <v>9</v>
      </c>
      <c r="AY184" s="108" t="s">
        <v>115</v>
      </c>
    </row>
    <row r="185" spans="2:64" s="3" customFormat="1" ht="27" customHeight="1" x14ac:dyDescent="0.3">
      <c r="B185" s="15"/>
      <c r="C185" s="119" t="s">
        <v>169</v>
      </c>
      <c r="D185" s="119" t="s">
        <v>166</v>
      </c>
      <c r="E185" s="120" t="s">
        <v>241</v>
      </c>
      <c r="F185" s="167" t="s">
        <v>242</v>
      </c>
      <c r="G185" s="168"/>
      <c r="H185" s="168"/>
      <c r="I185" s="168"/>
      <c r="J185" s="121" t="s">
        <v>190</v>
      </c>
      <c r="K185" s="122">
        <v>34</v>
      </c>
      <c r="L185" s="169"/>
      <c r="M185" s="168"/>
      <c r="N185" s="169">
        <f>ROUND($L$185*$K$185,2)</f>
        <v>0</v>
      </c>
      <c r="O185" s="161"/>
      <c r="P185" s="161"/>
      <c r="Q185" s="161"/>
      <c r="R185" s="16"/>
      <c r="T185" s="103"/>
      <c r="U185" s="22" t="s">
        <v>30</v>
      </c>
      <c r="V185" s="104">
        <v>0</v>
      </c>
      <c r="W185" s="104">
        <f>$V$185*$K$185</f>
        <v>0</v>
      </c>
      <c r="X185" s="104">
        <v>1.0999999999999999E-2</v>
      </c>
      <c r="Y185" s="104">
        <f>$X$185*$K$185</f>
        <v>0.374</v>
      </c>
      <c r="Z185" s="104">
        <v>0</v>
      </c>
      <c r="AA185" s="105">
        <f>$Z$185*$K$185</f>
        <v>0</v>
      </c>
      <c r="AR185" s="3" t="s">
        <v>169</v>
      </c>
      <c r="AT185" s="3" t="s">
        <v>166</v>
      </c>
      <c r="AU185" s="3" t="s">
        <v>77</v>
      </c>
      <c r="AY185" s="3" t="s">
        <v>115</v>
      </c>
      <c r="BE185" s="106">
        <f>IF($U$185="základní",$N$185,0)</f>
        <v>0</v>
      </c>
      <c r="BF185" s="106">
        <f>IF($U$185="snížená",$N$185,0)</f>
        <v>0</v>
      </c>
      <c r="BG185" s="106">
        <f>IF($U$185="zákl. přenesená",$N$185,0)</f>
        <v>0</v>
      </c>
      <c r="BH185" s="106">
        <f>IF($U$185="sníž. přenesená",$N$185,0)</f>
        <v>0</v>
      </c>
      <c r="BI185" s="106">
        <f>IF($U$185="nulová",$N$185,0)</f>
        <v>0</v>
      </c>
      <c r="BJ185" s="3" t="s">
        <v>9</v>
      </c>
      <c r="BK185" s="106">
        <f>ROUND($L$185*$K$185,2)</f>
        <v>0</v>
      </c>
      <c r="BL185" s="3" t="s">
        <v>120</v>
      </c>
    </row>
    <row r="186" spans="2:64" s="3" customFormat="1" ht="15.75" customHeight="1" x14ac:dyDescent="0.3">
      <c r="B186" s="15"/>
      <c r="F186" s="166" t="s">
        <v>243</v>
      </c>
      <c r="G186" s="134"/>
      <c r="H186" s="134"/>
      <c r="I186" s="134"/>
      <c r="R186" s="16"/>
      <c r="T186" s="47"/>
      <c r="AA186" s="48"/>
      <c r="AT186" s="3" t="s">
        <v>217</v>
      </c>
      <c r="AU186" s="3" t="s">
        <v>77</v>
      </c>
    </row>
    <row r="187" spans="2:64" s="3" customFormat="1" ht="15.75" customHeight="1" x14ac:dyDescent="0.3">
      <c r="B187" s="107"/>
      <c r="E187" s="108"/>
      <c r="F187" s="164" t="s">
        <v>244</v>
      </c>
      <c r="G187" s="165"/>
      <c r="H187" s="165"/>
      <c r="I187" s="165"/>
      <c r="K187" s="109">
        <v>34</v>
      </c>
      <c r="R187" s="110"/>
      <c r="T187" s="111"/>
      <c r="AA187" s="112"/>
      <c r="AT187" s="108" t="s">
        <v>124</v>
      </c>
      <c r="AU187" s="108" t="s">
        <v>77</v>
      </c>
      <c r="AV187" s="108" t="s">
        <v>77</v>
      </c>
      <c r="AW187" s="108" t="s">
        <v>87</v>
      </c>
      <c r="AX187" s="108" t="s">
        <v>9</v>
      </c>
      <c r="AY187" s="108" t="s">
        <v>115</v>
      </c>
    </row>
    <row r="188" spans="2:64" s="3" customFormat="1" ht="15.75" customHeight="1" x14ac:dyDescent="0.3">
      <c r="B188" s="15"/>
      <c r="C188" s="99" t="s">
        <v>245</v>
      </c>
      <c r="D188" s="99" t="s">
        <v>116</v>
      </c>
      <c r="E188" s="100" t="s">
        <v>246</v>
      </c>
      <c r="F188" s="160" t="s">
        <v>247</v>
      </c>
      <c r="G188" s="161"/>
      <c r="H188" s="161"/>
      <c r="I188" s="161"/>
      <c r="J188" s="101" t="s">
        <v>185</v>
      </c>
      <c r="K188" s="102">
        <v>6</v>
      </c>
      <c r="L188" s="162"/>
      <c r="M188" s="161"/>
      <c r="N188" s="162">
        <f>ROUND($L$188*$K$188,2)</f>
        <v>0</v>
      </c>
      <c r="O188" s="161"/>
      <c r="P188" s="161"/>
      <c r="Q188" s="161"/>
      <c r="R188" s="16"/>
      <c r="T188" s="103"/>
      <c r="U188" s="22" t="s">
        <v>30</v>
      </c>
      <c r="V188" s="104">
        <v>0.19600000000000001</v>
      </c>
      <c r="W188" s="104">
        <f>$V$188*$K$188</f>
        <v>1.1760000000000002</v>
      </c>
      <c r="X188" s="104">
        <v>0</v>
      </c>
      <c r="Y188" s="104">
        <f>$X$188*$K$188</f>
        <v>0</v>
      </c>
      <c r="Z188" s="104">
        <v>0</v>
      </c>
      <c r="AA188" s="105">
        <f>$Z$188*$K$188</f>
        <v>0</v>
      </c>
      <c r="AR188" s="3" t="s">
        <v>120</v>
      </c>
      <c r="AT188" s="3" t="s">
        <v>116</v>
      </c>
      <c r="AU188" s="3" t="s">
        <v>77</v>
      </c>
      <c r="AY188" s="3" t="s">
        <v>115</v>
      </c>
      <c r="BE188" s="106">
        <f>IF($U$188="základní",$N$188,0)</f>
        <v>0</v>
      </c>
      <c r="BF188" s="106">
        <f>IF($U$188="snížená",$N$188,0)</f>
        <v>0</v>
      </c>
      <c r="BG188" s="106">
        <f>IF($U$188="zákl. přenesená",$N$188,0)</f>
        <v>0</v>
      </c>
      <c r="BH188" s="106">
        <f>IF($U$188="sníž. přenesená",$N$188,0)</f>
        <v>0</v>
      </c>
      <c r="BI188" s="106">
        <f>IF($U$188="nulová",$N$188,0)</f>
        <v>0</v>
      </c>
      <c r="BJ188" s="3" t="s">
        <v>9</v>
      </c>
      <c r="BK188" s="106">
        <f>ROUND($L$188*$K$188,2)</f>
        <v>0</v>
      </c>
      <c r="BL188" s="3" t="s">
        <v>120</v>
      </c>
    </row>
    <row r="189" spans="2:64" s="3" customFormat="1" ht="27" customHeight="1" x14ac:dyDescent="0.3">
      <c r="B189" s="15"/>
      <c r="C189" s="99" t="s">
        <v>13</v>
      </c>
      <c r="D189" s="99" t="s">
        <v>116</v>
      </c>
      <c r="E189" s="100" t="s">
        <v>248</v>
      </c>
      <c r="F189" s="160" t="s">
        <v>249</v>
      </c>
      <c r="G189" s="161"/>
      <c r="H189" s="161"/>
      <c r="I189" s="161"/>
      <c r="J189" s="101" t="s">
        <v>119</v>
      </c>
      <c r="K189" s="102">
        <v>13.5</v>
      </c>
      <c r="L189" s="162"/>
      <c r="M189" s="161"/>
      <c r="N189" s="162">
        <f>ROUND($L$189*$K$189,2)</f>
        <v>0</v>
      </c>
      <c r="O189" s="161"/>
      <c r="P189" s="161"/>
      <c r="Q189" s="161"/>
      <c r="R189" s="16"/>
      <c r="T189" s="103"/>
      <c r="U189" s="22" t="s">
        <v>30</v>
      </c>
      <c r="V189" s="104">
        <v>2.9940000000000002</v>
      </c>
      <c r="W189" s="104">
        <f>$V$189*$K$189</f>
        <v>40.419000000000004</v>
      </c>
      <c r="X189" s="104">
        <v>0.89083000000000001</v>
      </c>
      <c r="Y189" s="104">
        <f>$X$189*$K$189</f>
        <v>12.026205000000001</v>
      </c>
      <c r="Z189" s="104">
        <v>0</v>
      </c>
      <c r="AA189" s="105">
        <f>$Z$189*$K$189</f>
        <v>0</v>
      </c>
      <c r="AR189" s="3" t="s">
        <v>120</v>
      </c>
      <c r="AT189" s="3" t="s">
        <v>116</v>
      </c>
      <c r="AU189" s="3" t="s">
        <v>77</v>
      </c>
      <c r="AY189" s="3" t="s">
        <v>115</v>
      </c>
      <c r="BE189" s="106">
        <f>IF($U$189="základní",$N$189,0)</f>
        <v>0</v>
      </c>
      <c r="BF189" s="106">
        <f>IF($U$189="snížená",$N$189,0)</f>
        <v>0</v>
      </c>
      <c r="BG189" s="106">
        <f>IF($U$189="zákl. přenesená",$N$189,0)</f>
        <v>0</v>
      </c>
      <c r="BH189" s="106">
        <f>IF($U$189="sníž. přenesená",$N$189,0)</f>
        <v>0</v>
      </c>
      <c r="BI189" s="106">
        <f>IF($U$189="nulová",$N$189,0)</f>
        <v>0</v>
      </c>
      <c r="BJ189" s="3" t="s">
        <v>9</v>
      </c>
      <c r="BK189" s="106">
        <f>ROUND($L$189*$K$189,2)</f>
        <v>0</v>
      </c>
      <c r="BL189" s="3" t="s">
        <v>120</v>
      </c>
    </row>
    <row r="190" spans="2:64" s="3" customFormat="1" ht="15.75" customHeight="1" x14ac:dyDescent="0.3">
      <c r="B190" s="107"/>
      <c r="E190" s="108"/>
      <c r="F190" s="164" t="s">
        <v>250</v>
      </c>
      <c r="G190" s="165"/>
      <c r="H190" s="165"/>
      <c r="I190" s="165"/>
      <c r="K190" s="109">
        <v>13.5</v>
      </c>
      <c r="R190" s="110"/>
      <c r="T190" s="111"/>
      <c r="AA190" s="112"/>
      <c r="AT190" s="108" t="s">
        <v>124</v>
      </c>
      <c r="AU190" s="108" t="s">
        <v>77</v>
      </c>
      <c r="AV190" s="108" t="s">
        <v>77</v>
      </c>
      <c r="AW190" s="108" t="s">
        <v>87</v>
      </c>
      <c r="AX190" s="108" t="s">
        <v>9</v>
      </c>
      <c r="AY190" s="108" t="s">
        <v>115</v>
      </c>
    </row>
    <row r="191" spans="2:64" s="3" customFormat="1" ht="15.75" customHeight="1" x14ac:dyDescent="0.3">
      <c r="B191" s="15"/>
      <c r="C191" s="99" t="s">
        <v>251</v>
      </c>
      <c r="D191" s="99" t="s">
        <v>116</v>
      </c>
      <c r="E191" s="100" t="s">
        <v>252</v>
      </c>
      <c r="F191" s="160" t="s">
        <v>253</v>
      </c>
      <c r="G191" s="161"/>
      <c r="H191" s="161"/>
      <c r="I191" s="161"/>
      <c r="J191" s="101" t="s">
        <v>190</v>
      </c>
      <c r="K191" s="102">
        <v>2</v>
      </c>
      <c r="L191" s="162"/>
      <c r="M191" s="161"/>
      <c r="N191" s="162">
        <f>ROUND($L$191*$K$191,2)</f>
        <v>0</v>
      </c>
      <c r="O191" s="161"/>
      <c r="P191" s="161"/>
      <c r="Q191" s="161"/>
      <c r="R191" s="16"/>
      <c r="T191" s="103"/>
      <c r="U191" s="22" t="s">
        <v>30</v>
      </c>
      <c r="V191" s="104">
        <v>3.2389999999999999</v>
      </c>
      <c r="W191" s="104">
        <f>$V$191*$K$191</f>
        <v>6.4779999999999998</v>
      </c>
      <c r="X191" s="104">
        <v>0</v>
      </c>
      <c r="Y191" s="104">
        <f>$X$191*$K$191</f>
        <v>0</v>
      </c>
      <c r="Z191" s="104">
        <v>0</v>
      </c>
      <c r="AA191" s="105">
        <f>$Z$191*$K$191</f>
        <v>0</v>
      </c>
      <c r="AR191" s="3" t="s">
        <v>120</v>
      </c>
      <c r="AT191" s="3" t="s">
        <v>116</v>
      </c>
      <c r="AU191" s="3" t="s">
        <v>77</v>
      </c>
      <c r="AY191" s="3" t="s">
        <v>115</v>
      </c>
      <c r="BE191" s="106">
        <f>IF($U$191="základní",$N$191,0)</f>
        <v>0</v>
      </c>
      <c r="BF191" s="106">
        <f>IF($U$191="snížená",$N$191,0)</f>
        <v>0</v>
      </c>
      <c r="BG191" s="106">
        <f>IF($U$191="zákl. přenesená",$N$191,0)</f>
        <v>0</v>
      </c>
      <c r="BH191" s="106">
        <f>IF($U$191="sníž. přenesená",$N$191,0)</f>
        <v>0</v>
      </c>
      <c r="BI191" s="106">
        <f>IF($U$191="nulová",$N$191,0)</f>
        <v>0</v>
      </c>
      <c r="BJ191" s="3" t="s">
        <v>9</v>
      </c>
      <c r="BK191" s="106">
        <f>ROUND($L$191*$K$191,2)</f>
        <v>0</v>
      </c>
      <c r="BL191" s="3" t="s">
        <v>120</v>
      </c>
    </row>
    <row r="192" spans="2:64" s="3" customFormat="1" ht="27" customHeight="1" x14ac:dyDescent="0.3">
      <c r="B192" s="15"/>
      <c r="C192" s="99" t="s">
        <v>254</v>
      </c>
      <c r="D192" s="99" t="s">
        <v>116</v>
      </c>
      <c r="E192" s="100" t="s">
        <v>255</v>
      </c>
      <c r="F192" s="160" t="s">
        <v>256</v>
      </c>
      <c r="G192" s="161"/>
      <c r="H192" s="161"/>
      <c r="I192" s="161"/>
      <c r="J192" s="101" t="s">
        <v>190</v>
      </c>
      <c r="K192" s="102">
        <v>1</v>
      </c>
      <c r="L192" s="162"/>
      <c r="M192" s="161"/>
      <c r="N192" s="162">
        <f>ROUND($L$192*$K$192,2)</f>
        <v>0</v>
      </c>
      <c r="O192" s="161"/>
      <c r="P192" s="161"/>
      <c r="Q192" s="161"/>
      <c r="R192" s="16"/>
      <c r="T192" s="103"/>
      <c r="U192" s="22" t="s">
        <v>30</v>
      </c>
      <c r="V192" s="104">
        <v>0.26</v>
      </c>
      <c r="W192" s="104">
        <f>$V$192*$K$192</f>
        <v>0.26</v>
      </c>
      <c r="X192" s="104">
        <v>0</v>
      </c>
      <c r="Y192" s="104">
        <f>$X$192*$K$192</f>
        <v>0</v>
      </c>
      <c r="Z192" s="104">
        <v>0.16</v>
      </c>
      <c r="AA192" s="105">
        <f>$Z$192*$K$192</f>
        <v>0.16</v>
      </c>
      <c r="AR192" s="3" t="s">
        <v>120</v>
      </c>
      <c r="AT192" s="3" t="s">
        <v>116</v>
      </c>
      <c r="AU192" s="3" t="s">
        <v>77</v>
      </c>
      <c r="AY192" s="3" t="s">
        <v>115</v>
      </c>
      <c r="BE192" s="106">
        <f>IF($U$192="základní",$N$192,0)</f>
        <v>0</v>
      </c>
      <c r="BF192" s="106">
        <f>IF($U$192="snížená",$N$192,0)</f>
        <v>0</v>
      </c>
      <c r="BG192" s="106">
        <f>IF($U$192="zákl. přenesená",$N$192,0)</f>
        <v>0</v>
      </c>
      <c r="BH192" s="106">
        <f>IF($U$192="sníž. přenesená",$N$192,0)</f>
        <v>0</v>
      </c>
      <c r="BI192" s="106">
        <f>IF($U$192="nulová",$N$192,0)</f>
        <v>0</v>
      </c>
      <c r="BJ192" s="3" t="s">
        <v>9</v>
      </c>
      <c r="BK192" s="106">
        <f>ROUND($L$192*$K$192,2)</f>
        <v>0</v>
      </c>
      <c r="BL192" s="3" t="s">
        <v>120</v>
      </c>
    </row>
    <row r="193" spans="2:64" s="3" customFormat="1" ht="27" customHeight="1" x14ac:dyDescent="0.3">
      <c r="B193" s="15"/>
      <c r="C193" s="99" t="s">
        <v>257</v>
      </c>
      <c r="D193" s="99" t="s">
        <v>116</v>
      </c>
      <c r="E193" s="100" t="s">
        <v>258</v>
      </c>
      <c r="F193" s="160" t="s">
        <v>259</v>
      </c>
      <c r="G193" s="161"/>
      <c r="H193" s="161"/>
      <c r="I193" s="161"/>
      <c r="J193" s="101" t="s">
        <v>190</v>
      </c>
      <c r="K193" s="102">
        <v>1</v>
      </c>
      <c r="L193" s="162"/>
      <c r="M193" s="161"/>
      <c r="N193" s="162">
        <f>ROUND($L$193*$K$193,2)</f>
        <v>0</v>
      </c>
      <c r="O193" s="161"/>
      <c r="P193" s="161"/>
      <c r="Q193" s="161"/>
      <c r="R193" s="16"/>
      <c r="T193" s="103"/>
      <c r="U193" s="22" t="s">
        <v>30</v>
      </c>
      <c r="V193" s="104">
        <v>0.26</v>
      </c>
      <c r="W193" s="104">
        <f>$V$193*$K$193</f>
        <v>0.26</v>
      </c>
      <c r="X193" s="104">
        <v>0</v>
      </c>
      <c r="Y193" s="104">
        <f>$X$193*$K$193</f>
        <v>0</v>
      </c>
      <c r="Z193" s="104">
        <v>0.7</v>
      </c>
      <c r="AA193" s="105">
        <f>$Z$193*$K$193</f>
        <v>0.7</v>
      </c>
      <c r="AR193" s="3" t="s">
        <v>120</v>
      </c>
      <c r="AT193" s="3" t="s">
        <v>116</v>
      </c>
      <c r="AU193" s="3" t="s">
        <v>77</v>
      </c>
      <c r="AY193" s="3" t="s">
        <v>115</v>
      </c>
      <c r="BE193" s="106">
        <f>IF($U$193="základní",$N$193,0)</f>
        <v>0</v>
      </c>
      <c r="BF193" s="106">
        <f>IF($U$193="snížená",$N$193,0)</f>
        <v>0</v>
      </c>
      <c r="BG193" s="106">
        <f>IF($U$193="zákl. přenesená",$N$193,0)</f>
        <v>0</v>
      </c>
      <c r="BH193" s="106">
        <f>IF($U$193="sníž. přenesená",$N$193,0)</f>
        <v>0</v>
      </c>
      <c r="BI193" s="106">
        <f>IF($U$193="nulová",$N$193,0)</f>
        <v>0</v>
      </c>
      <c r="BJ193" s="3" t="s">
        <v>9</v>
      </c>
      <c r="BK193" s="106">
        <f>ROUND($L$193*$K$193,2)</f>
        <v>0</v>
      </c>
      <c r="BL193" s="3" t="s">
        <v>120</v>
      </c>
    </row>
    <row r="194" spans="2:64" s="89" customFormat="1" ht="23.25" customHeight="1" x14ac:dyDescent="0.35">
      <c r="B194" s="90"/>
      <c r="D194" s="98" t="s">
        <v>96</v>
      </c>
      <c r="N194" s="157">
        <f>$BK$194</f>
        <v>0</v>
      </c>
      <c r="O194" s="158"/>
      <c r="P194" s="158"/>
      <c r="Q194" s="158"/>
      <c r="R194" s="93"/>
      <c r="T194" s="94"/>
      <c r="W194" s="95">
        <f>SUM($W$195:$W$207)</f>
        <v>48.409444000000001</v>
      </c>
      <c r="Y194" s="95">
        <f>SUM($Y$195:$Y$207)</f>
        <v>0</v>
      </c>
      <c r="AA194" s="96">
        <f>SUM($AA$195:$AA$207)</f>
        <v>0</v>
      </c>
      <c r="AR194" s="92" t="s">
        <v>9</v>
      </c>
      <c r="AT194" s="92" t="s">
        <v>64</v>
      </c>
      <c r="AU194" s="92" t="s">
        <v>77</v>
      </c>
      <c r="AY194" s="92" t="s">
        <v>115</v>
      </c>
      <c r="BK194" s="97">
        <f>SUM($BK$195:$BK$207)</f>
        <v>0</v>
      </c>
    </row>
    <row r="195" spans="2:64" s="3" customFormat="1" ht="27" customHeight="1" x14ac:dyDescent="0.3">
      <c r="B195" s="15"/>
      <c r="C195" s="99" t="s">
        <v>260</v>
      </c>
      <c r="D195" s="99" t="s">
        <v>116</v>
      </c>
      <c r="E195" s="100" t="s">
        <v>261</v>
      </c>
      <c r="F195" s="160" t="s">
        <v>262</v>
      </c>
      <c r="G195" s="161"/>
      <c r="H195" s="161"/>
      <c r="I195" s="161"/>
      <c r="J195" s="101" t="s">
        <v>151</v>
      </c>
      <c r="K195" s="102">
        <v>113.505</v>
      </c>
      <c r="L195" s="162"/>
      <c r="M195" s="161"/>
      <c r="N195" s="162">
        <f>ROUND($L$195*$K$195,2)</f>
        <v>0</v>
      </c>
      <c r="O195" s="161"/>
      <c r="P195" s="161"/>
      <c r="Q195" s="161"/>
      <c r="R195" s="16"/>
      <c r="T195" s="103"/>
      <c r="U195" s="22" t="s">
        <v>30</v>
      </c>
      <c r="V195" s="104">
        <v>0.03</v>
      </c>
      <c r="W195" s="104">
        <f>$V$195*$K$195</f>
        <v>3.4051499999999999</v>
      </c>
      <c r="X195" s="104">
        <v>0</v>
      </c>
      <c r="Y195" s="104">
        <f>$X$195*$K$195</f>
        <v>0</v>
      </c>
      <c r="Z195" s="104">
        <v>0</v>
      </c>
      <c r="AA195" s="105">
        <f>$Z$195*$K$195</f>
        <v>0</v>
      </c>
      <c r="AR195" s="3" t="s">
        <v>120</v>
      </c>
      <c r="AT195" s="3" t="s">
        <v>116</v>
      </c>
      <c r="AU195" s="3" t="s">
        <v>198</v>
      </c>
      <c r="AY195" s="3" t="s">
        <v>115</v>
      </c>
      <c r="BE195" s="106">
        <f>IF($U$195="základní",$N$195,0)</f>
        <v>0</v>
      </c>
      <c r="BF195" s="106">
        <f>IF($U$195="snížená",$N$195,0)</f>
        <v>0</v>
      </c>
      <c r="BG195" s="106">
        <f>IF($U$195="zákl. přenesená",$N$195,0)</f>
        <v>0</v>
      </c>
      <c r="BH195" s="106">
        <f>IF($U$195="sníž. přenesená",$N$195,0)</f>
        <v>0</v>
      </c>
      <c r="BI195" s="106">
        <f>IF($U$195="nulová",$N$195,0)</f>
        <v>0</v>
      </c>
      <c r="BJ195" s="3" t="s">
        <v>9</v>
      </c>
      <c r="BK195" s="106">
        <f>ROUND($L$195*$K$195,2)</f>
        <v>0</v>
      </c>
      <c r="BL195" s="3" t="s">
        <v>120</v>
      </c>
    </row>
    <row r="196" spans="2:64" s="3" customFormat="1" ht="15.75" customHeight="1" x14ac:dyDescent="0.3">
      <c r="B196" s="107"/>
      <c r="E196" s="108"/>
      <c r="F196" s="164" t="s">
        <v>263</v>
      </c>
      <c r="G196" s="165"/>
      <c r="H196" s="165"/>
      <c r="I196" s="165"/>
      <c r="K196" s="109">
        <v>113.505</v>
      </c>
      <c r="R196" s="110"/>
      <c r="T196" s="111"/>
      <c r="AA196" s="112"/>
      <c r="AT196" s="108" t="s">
        <v>124</v>
      </c>
      <c r="AU196" s="108" t="s">
        <v>198</v>
      </c>
      <c r="AV196" s="108" t="s">
        <v>77</v>
      </c>
      <c r="AW196" s="108" t="s">
        <v>87</v>
      </c>
      <c r="AX196" s="108" t="s">
        <v>9</v>
      </c>
      <c r="AY196" s="108" t="s">
        <v>115</v>
      </c>
    </row>
    <row r="197" spans="2:64" s="3" customFormat="1" ht="27" customHeight="1" x14ac:dyDescent="0.3">
      <c r="B197" s="15"/>
      <c r="C197" s="99" t="s">
        <v>264</v>
      </c>
      <c r="D197" s="99" t="s">
        <v>116</v>
      </c>
      <c r="E197" s="100" t="s">
        <v>265</v>
      </c>
      <c r="F197" s="160" t="s">
        <v>266</v>
      </c>
      <c r="G197" s="161"/>
      <c r="H197" s="161"/>
      <c r="I197" s="161"/>
      <c r="J197" s="101" t="s">
        <v>151</v>
      </c>
      <c r="K197" s="102">
        <v>1589.07</v>
      </c>
      <c r="L197" s="162"/>
      <c r="M197" s="161"/>
      <c r="N197" s="162">
        <f>ROUND($L$197*$K$197,2)</f>
        <v>0</v>
      </c>
      <c r="O197" s="161"/>
      <c r="P197" s="161"/>
      <c r="Q197" s="161"/>
      <c r="R197" s="16"/>
      <c r="T197" s="103"/>
      <c r="U197" s="22" t="s">
        <v>30</v>
      </c>
      <c r="V197" s="104">
        <v>2E-3</v>
      </c>
      <c r="W197" s="104">
        <f>$V$197*$K$197</f>
        <v>3.17814</v>
      </c>
      <c r="X197" s="104">
        <v>0</v>
      </c>
      <c r="Y197" s="104">
        <f>$X$197*$K$197</f>
        <v>0</v>
      </c>
      <c r="Z197" s="104">
        <v>0</v>
      </c>
      <c r="AA197" s="105">
        <f>$Z$197*$K$197</f>
        <v>0</v>
      </c>
      <c r="AR197" s="3" t="s">
        <v>120</v>
      </c>
      <c r="AT197" s="3" t="s">
        <v>116</v>
      </c>
      <c r="AU197" s="3" t="s">
        <v>198</v>
      </c>
      <c r="AY197" s="3" t="s">
        <v>115</v>
      </c>
      <c r="BE197" s="106">
        <f>IF($U$197="základní",$N$197,0)</f>
        <v>0</v>
      </c>
      <c r="BF197" s="106">
        <f>IF($U$197="snížená",$N$197,0)</f>
        <v>0</v>
      </c>
      <c r="BG197" s="106">
        <f>IF($U$197="zákl. přenesená",$N$197,0)</f>
        <v>0</v>
      </c>
      <c r="BH197" s="106">
        <f>IF($U$197="sníž. přenesená",$N$197,0)</f>
        <v>0</v>
      </c>
      <c r="BI197" s="106">
        <f>IF($U$197="nulová",$N$197,0)</f>
        <v>0</v>
      </c>
      <c r="BJ197" s="3" t="s">
        <v>9</v>
      </c>
      <c r="BK197" s="106">
        <f>ROUND($L$197*$K$197,2)</f>
        <v>0</v>
      </c>
      <c r="BL197" s="3" t="s">
        <v>120</v>
      </c>
    </row>
    <row r="198" spans="2:64" s="3" customFormat="1" ht="15.75" customHeight="1" x14ac:dyDescent="0.3">
      <c r="B198" s="107"/>
      <c r="E198" s="108"/>
      <c r="F198" s="164" t="s">
        <v>267</v>
      </c>
      <c r="G198" s="165"/>
      <c r="H198" s="165"/>
      <c r="I198" s="165"/>
      <c r="K198" s="109">
        <v>1589.07</v>
      </c>
      <c r="R198" s="110"/>
      <c r="T198" s="111"/>
      <c r="AA198" s="112"/>
      <c r="AT198" s="108" t="s">
        <v>124</v>
      </c>
      <c r="AU198" s="108" t="s">
        <v>198</v>
      </c>
      <c r="AV198" s="108" t="s">
        <v>77</v>
      </c>
      <c r="AW198" s="108" t="s">
        <v>87</v>
      </c>
      <c r="AX198" s="108" t="s">
        <v>9</v>
      </c>
      <c r="AY198" s="108" t="s">
        <v>115</v>
      </c>
    </row>
    <row r="199" spans="2:64" s="3" customFormat="1" ht="27" customHeight="1" x14ac:dyDescent="0.3">
      <c r="B199" s="15"/>
      <c r="C199" s="99" t="s">
        <v>268</v>
      </c>
      <c r="D199" s="99" t="s">
        <v>116</v>
      </c>
      <c r="E199" s="100" t="s">
        <v>269</v>
      </c>
      <c r="F199" s="160" t="s">
        <v>270</v>
      </c>
      <c r="G199" s="161"/>
      <c r="H199" s="161"/>
      <c r="I199" s="161"/>
      <c r="J199" s="101" t="s">
        <v>151</v>
      </c>
      <c r="K199" s="102">
        <v>88.283000000000001</v>
      </c>
      <c r="L199" s="162"/>
      <c r="M199" s="161"/>
      <c r="N199" s="162">
        <f>ROUND($L$199*$K$199,2)</f>
        <v>0</v>
      </c>
      <c r="O199" s="161"/>
      <c r="P199" s="161"/>
      <c r="Q199" s="161"/>
      <c r="R199" s="16"/>
      <c r="T199" s="103"/>
      <c r="U199" s="22" t="s">
        <v>30</v>
      </c>
      <c r="V199" s="104">
        <v>3.2000000000000001E-2</v>
      </c>
      <c r="W199" s="104">
        <f>$V$199*$K$199</f>
        <v>2.825056</v>
      </c>
      <c r="X199" s="104">
        <v>0</v>
      </c>
      <c r="Y199" s="104">
        <f>$X$199*$K$199</f>
        <v>0</v>
      </c>
      <c r="Z199" s="104">
        <v>0</v>
      </c>
      <c r="AA199" s="105">
        <f>$Z$199*$K$199</f>
        <v>0</v>
      </c>
      <c r="AR199" s="3" t="s">
        <v>120</v>
      </c>
      <c r="AT199" s="3" t="s">
        <v>116</v>
      </c>
      <c r="AU199" s="3" t="s">
        <v>198</v>
      </c>
      <c r="AY199" s="3" t="s">
        <v>115</v>
      </c>
      <c r="BE199" s="106">
        <f>IF($U$199="základní",$N$199,0)</f>
        <v>0</v>
      </c>
      <c r="BF199" s="106">
        <f>IF($U$199="snížená",$N$199,0)</f>
        <v>0</v>
      </c>
      <c r="BG199" s="106">
        <f>IF($U$199="zákl. přenesená",$N$199,0)</f>
        <v>0</v>
      </c>
      <c r="BH199" s="106">
        <f>IF($U$199="sníž. přenesená",$N$199,0)</f>
        <v>0</v>
      </c>
      <c r="BI199" s="106">
        <f>IF($U$199="nulová",$N$199,0)</f>
        <v>0</v>
      </c>
      <c r="BJ199" s="3" t="s">
        <v>9</v>
      </c>
      <c r="BK199" s="106">
        <f>ROUND($L$199*$K$199,2)</f>
        <v>0</v>
      </c>
      <c r="BL199" s="3" t="s">
        <v>120</v>
      </c>
    </row>
    <row r="200" spans="2:64" s="3" customFormat="1" ht="15.75" customHeight="1" x14ac:dyDescent="0.3">
      <c r="B200" s="107"/>
      <c r="E200" s="108"/>
      <c r="F200" s="164" t="s">
        <v>271</v>
      </c>
      <c r="G200" s="165"/>
      <c r="H200" s="165"/>
      <c r="I200" s="165"/>
      <c r="K200" s="109">
        <v>88.283000000000001</v>
      </c>
      <c r="R200" s="110"/>
      <c r="T200" s="111"/>
      <c r="AA200" s="112"/>
      <c r="AT200" s="108" t="s">
        <v>124</v>
      </c>
      <c r="AU200" s="108" t="s">
        <v>198</v>
      </c>
      <c r="AV200" s="108" t="s">
        <v>77</v>
      </c>
      <c r="AW200" s="108" t="s">
        <v>87</v>
      </c>
      <c r="AX200" s="108" t="s">
        <v>9</v>
      </c>
      <c r="AY200" s="108" t="s">
        <v>115</v>
      </c>
    </row>
    <row r="201" spans="2:64" s="3" customFormat="1" ht="27" customHeight="1" x14ac:dyDescent="0.3">
      <c r="B201" s="15"/>
      <c r="C201" s="99" t="s">
        <v>272</v>
      </c>
      <c r="D201" s="99" t="s">
        <v>116</v>
      </c>
      <c r="E201" s="100" t="s">
        <v>273</v>
      </c>
      <c r="F201" s="160" t="s">
        <v>274</v>
      </c>
      <c r="G201" s="161"/>
      <c r="H201" s="161"/>
      <c r="I201" s="161"/>
      <c r="J201" s="101" t="s">
        <v>151</v>
      </c>
      <c r="K201" s="102">
        <v>1235.962</v>
      </c>
      <c r="L201" s="162"/>
      <c r="M201" s="161"/>
      <c r="N201" s="162">
        <f>ROUND($L$201*$K$201,2)</f>
        <v>0</v>
      </c>
      <c r="O201" s="161"/>
      <c r="P201" s="161"/>
      <c r="Q201" s="161"/>
      <c r="R201" s="16"/>
      <c r="T201" s="103"/>
      <c r="U201" s="22" t="s">
        <v>30</v>
      </c>
      <c r="V201" s="104">
        <v>3.0000000000000001E-3</v>
      </c>
      <c r="W201" s="104">
        <f>$V$201*$K$201</f>
        <v>3.7078860000000002</v>
      </c>
      <c r="X201" s="104">
        <v>0</v>
      </c>
      <c r="Y201" s="104">
        <f>$X$201*$K$201</f>
        <v>0</v>
      </c>
      <c r="Z201" s="104">
        <v>0</v>
      </c>
      <c r="AA201" s="105">
        <f>$Z$201*$K$201</f>
        <v>0</v>
      </c>
      <c r="AR201" s="3" t="s">
        <v>120</v>
      </c>
      <c r="AT201" s="3" t="s">
        <v>116</v>
      </c>
      <c r="AU201" s="3" t="s">
        <v>198</v>
      </c>
      <c r="AY201" s="3" t="s">
        <v>115</v>
      </c>
      <c r="BE201" s="106">
        <f>IF($U$201="základní",$N$201,0)</f>
        <v>0</v>
      </c>
      <c r="BF201" s="106">
        <f>IF($U$201="snížená",$N$201,0)</f>
        <v>0</v>
      </c>
      <c r="BG201" s="106">
        <f>IF($U$201="zákl. přenesená",$N$201,0)</f>
        <v>0</v>
      </c>
      <c r="BH201" s="106">
        <f>IF($U$201="sníž. přenesená",$N$201,0)</f>
        <v>0</v>
      </c>
      <c r="BI201" s="106">
        <f>IF($U$201="nulová",$N$201,0)</f>
        <v>0</v>
      </c>
      <c r="BJ201" s="3" t="s">
        <v>9</v>
      </c>
      <c r="BK201" s="106">
        <f>ROUND($L$201*$K$201,2)</f>
        <v>0</v>
      </c>
      <c r="BL201" s="3" t="s">
        <v>120</v>
      </c>
    </row>
    <row r="202" spans="2:64" s="3" customFormat="1" ht="15.75" customHeight="1" x14ac:dyDescent="0.3">
      <c r="B202" s="107"/>
      <c r="E202" s="108"/>
      <c r="F202" s="164" t="s">
        <v>275</v>
      </c>
      <c r="G202" s="165"/>
      <c r="H202" s="165"/>
      <c r="I202" s="165"/>
      <c r="K202" s="109">
        <v>1235.962</v>
      </c>
      <c r="R202" s="110"/>
      <c r="T202" s="111"/>
      <c r="AA202" s="112"/>
      <c r="AT202" s="108" t="s">
        <v>124</v>
      </c>
      <c r="AU202" s="108" t="s">
        <v>198</v>
      </c>
      <c r="AV202" s="108" t="s">
        <v>77</v>
      </c>
      <c r="AW202" s="108" t="s">
        <v>87</v>
      </c>
      <c r="AX202" s="108" t="s">
        <v>9</v>
      </c>
      <c r="AY202" s="108" t="s">
        <v>115</v>
      </c>
    </row>
    <row r="203" spans="2:64" s="3" customFormat="1" ht="27" customHeight="1" x14ac:dyDescent="0.3">
      <c r="B203" s="15"/>
      <c r="C203" s="99" t="s">
        <v>276</v>
      </c>
      <c r="D203" s="99" t="s">
        <v>116</v>
      </c>
      <c r="E203" s="100" t="s">
        <v>277</v>
      </c>
      <c r="F203" s="160" t="s">
        <v>278</v>
      </c>
      <c r="G203" s="161"/>
      <c r="H203" s="161"/>
      <c r="I203" s="161"/>
      <c r="J203" s="101" t="s">
        <v>151</v>
      </c>
      <c r="K203" s="102">
        <v>201.78800000000001</v>
      </c>
      <c r="L203" s="162"/>
      <c r="M203" s="161"/>
      <c r="N203" s="162">
        <f>ROUND($L$203*$K$203,2)</f>
        <v>0</v>
      </c>
      <c r="O203" s="161"/>
      <c r="P203" s="161"/>
      <c r="Q203" s="161"/>
      <c r="R203" s="16"/>
      <c r="T203" s="103"/>
      <c r="U203" s="22" t="s">
        <v>30</v>
      </c>
      <c r="V203" s="104">
        <v>0.159</v>
      </c>
      <c r="W203" s="104">
        <f>$V$203*$K$203</f>
        <v>32.084292000000005</v>
      </c>
      <c r="X203" s="104">
        <v>0</v>
      </c>
      <c r="Y203" s="104">
        <f>$X$203*$K$203</f>
        <v>0</v>
      </c>
      <c r="Z203" s="104">
        <v>0</v>
      </c>
      <c r="AA203" s="105">
        <f>$Z$203*$K$203</f>
        <v>0</v>
      </c>
      <c r="AR203" s="3" t="s">
        <v>120</v>
      </c>
      <c r="AT203" s="3" t="s">
        <v>116</v>
      </c>
      <c r="AU203" s="3" t="s">
        <v>198</v>
      </c>
      <c r="AY203" s="3" t="s">
        <v>115</v>
      </c>
      <c r="BE203" s="106">
        <f>IF($U$203="základní",$N$203,0)</f>
        <v>0</v>
      </c>
      <c r="BF203" s="106">
        <f>IF($U$203="snížená",$N$203,0)</f>
        <v>0</v>
      </c>
      <c r="BG203" s="106">
        <f>IF($U$203="zákl. přenesená",$N$203,0)</f>
        <v>0</v>
      </c>
      <c r="BH203" s="106">
        <f>IF($U$203="sníž. přenesená",$N$203,0)</f>
        <v>0</v>
      </c>
      <c r="BI203" s="106">
        <f>IF($U$203="nulová",$N$203,0)</f>
        <v>0</v>
      </c>
      <c r="BJ203" s="3" t="s">
        <v>9</v>
      </c>
      <c r="BK203" s="106">
        <f>ROUND($L$203*$K$203,2)</f>
        <v>0</v>
      </c>
      <c r="BL203" s="3" t="s">
        <v>120</v>
      </c>
    </row>
    <row r="204" spans="2:64" s="3" customFormat="1" ht="27" customHeight="1" x14ac:dyDescent="0.3">
      <c r="B204" s="15"/>
      <c r="C204" s="99" t="s">
        <v>279</v>
      </c>
      <c r="D204" s="99" t="s">
        <v>116</v>
      </c>
      <c r="E204" s="100" t="s">
        <v>280</v>
      </c>
      <c r="F204" s="160" t="s">
        <v>281</v>
      </c>
      <c r="G204" s="161"/>
      <c r="H204" s="161"/>
      <c r="I204" s="161"/>
      <c r="J204" s="101" t="s">
        <v>151</v>
      </c>
      <c r="K204" s="102">
        <v>0.86</v>
      </c>
      <c r="L204" s="162"/>
      <c r="M204" s="161"/>
      <c r="N204" s="162">
        <f>ROUND($L$204*$K$204,2)</f>
        <v>0</v>
      </c>
      <c r="O204" s="161"/>
      <c r="P204" s="161"/>
      <c r="Q204" s="161"/>
      <c r="R204" s="16"/>
      <c r="T204" s="103"/>
      <c r="U204" s="22" t="s">
        <v>30</v>
      </c>
      <c r="V204" s="104">
        <v>0</v>
      </c>
      <c r="W204" s="104">
        <f>$V$204*$K$204</f>
        <v>0</v>
      </c>
      <c r="X204" s="104">
        <v>0</v>
      </c>
      <c r="Y204" s="104">
        <f>$X$204*$K$204</f>
        <v>0</v>
      </c>
      <c r="Z204" s="104">
        <v>0</v>
      </c>
      <c r="AA204" s="105">
        <f>$Z$204*$K$204</f>
        <v>0</v>
      </c>
      <c r="AR204" s="3" t="s">
        <v>120</v>
      </c>
      <c r="AT204" s="3" t="s">
        <v>116</v>
      </c>
      <c r="AU204" s="3" t="s">
        <v>198</v>
      </c>
      <c r="AY204" s="3" t="s">
        <v>115</v>
      </c>
      <c r="BE204" s="106">
        <f>IF($U$204="základní",$N$204,0)</f>
        <v>0</v>
      </c>
      <c r="BF204" s="106">
        <f>IF($U$204="snížená",$N$204,0)</f>
        <v>0</v>
      </c>
      <c r="BG204" s="106">
        <f>IF($U$204="zákl. přenesená",$N$204,0)</f>
        <v>0</v>
      </c>
      <c r="BH204" s="106">
        <f>IF($U$204="sníž. přenesená",$N$204,0)</f>
        <v>0</v>
      </c>
      <c r="BI204" s="106">
        <f>IF($U$204="nulová",$N$204,0)</f>
        <v>0</v>
      </c>
      <c r="BJ204" s="3" t="s">
        <v>9</v>
      </c>
      <c r="BK204" s="106">
        <f>ROUND($L$204*$K$204,2)</f>
        <v>0</v>
      </c>
      <c r="BL204" s="3" t="s">
        <v>120</v>
      </c>
    </row>
    <row r="205" spans="2:64" s="3" customFormat="1" ht="27" customHeight="1" x14ac:dyDescent="0.3">
      <c r="B205" s="15"/>
      <c r="C205" s="99" t="s">
        <v>282</v>
      </c>
      <c r="D205" s="99" t="s">
        <v>116</v>
      </c>
      <c r="E205" s="100" t="s">
        <v>283</v>
      </c>
      <c r="F205" s="160" t="s">
        <v>284</v>
      </c>
      <c r="G205" s="161"/>
      <c r="H205" s="161"/>
      <c r="I205" s="161"/>
      <c r="J205" s="101" t="s">
        <v>151</v>
      </c>
      <c r="K205" s="102">
        <v>87.423000000000002</v>
      </c>
      <c r="L205" s="162"/>
      <c r="M205" s="161"/>
      <c r="N205" s="162">
        <f>ROUND($L$205*$K$205,2)</f>
        <v>0</v>
      </c>
      <c r="O205" s="161"/>
      <c r="P205" s="161"/>
      <c r="Q205" s="161"/>
      <c r="R205" s="16"/>
      <c r="T205" s="103"/>
      <c r="U205" s="22" t="s">
        <v>30</v>
      </c>
      <c r="V205" s="104">
        <v>0</v>
      </c>
      <c r="W205" s="104">
        <f>$V$205*$K$205</f>
        <v>0</v>
      </c>
      <c r="X205" s="104">
        <v>0</v>
      </c>
      <c r="Y205" s="104">
        <f>$X$205*$K$205</f>
        <v>0</v>
      </c>
      <c r="Z205" s="104">
        <v>0</v>
      </c>
      <c r="AA205" s="105">
        <f>$Z$205*$K$205</f>
        <v>0</v>
      </c>
      <c r="AR205" s="3" t="s">
        <v>120</v>
      </c>
      <c r="AT205" s="3" t="s">
        <v>116</v>
      </c>
      <c r="AU205" s="3" t="s">
        <v>198</v>
      </c>
      <c r="AY205" s="3" t="s">
        <v>115</v>
      </c>
      <c r="BE205" s="106">
        <f>IF($U$205="základní",$N$205,0)</f>
        <v>0</v>
      </c>
      <c r="BF205" s="106">
        <f>IF($U$205="snížená",$N$205,0)</f>
        <v>0</v>
      </c>
      <c r="BG205" s="106">
        <f>IF($U$205="zákl. přenesená",$N$205,0)</f>
        <v>0</v>
      </c>
      <c r="BH205" s="106">
        <f>IF($U$205="sníž. přenesená",$N$205,0)</f>
        <v>0</v>
      </c>
      <c r="BI205" s="106">
        <f>IF($U$205="nulová",$N$205,0)</f>
        <v>0</v>
      </c>
      <c r="BJ205" s="3" t="s">
        <v>9</v>
      </c>
      <c r="BK205" s="106">
        <f>ROUND($L$205*$K$205,2)</f>
        <v>0</v>
      </c>
      <c r="BL205" s="3" t="s">
        <v>120</v>
      </c>
    </row>
    <row r="206" spans="2:64" s="3" customFormat="1" ht="27" customHeight="1" x14ac:dyDescent="0.3">
      <c r="B206" s="15"/>
      <c r="C206" s="99" t="s">
        <v>285</v>
      </c>
      <c r="D206" s="99" t="s">
        <v>116</v>
      </c>
      <c r="E206" s="100" t="s">
        <v>286</v>
      </c>
      <c r="F206" s="160" t="s">
        <v>287</v>
      </c>
      <c r="G206" s="161"/>
      <c r="H206" s="161"/>
      <c r="I206" s="161"/>
      <c r="J206" s="101" t="s">
        <v>151</v>
      </c>
      <c r="K206" s="102">
        <v>113.505</v>
      </c>
      <c r="L206" s="162"/>
      <c r="M206" s="161"/>
      <c r="N206" s="162">
        <f>ROUND($L$206*$K$206,2)</f>
        <v>0</v>
      </c>
      <c r="O206" s="161"/>
      <c r="P206" s="161"/>
      <c r="Q206" s="161"/>
      <c r="R206" s="16"/>
      <c r="T206" s="103"/>
      <c r="U206" s="22" t="s">
        <v>30</v>
      </c>
      <c r="V206" s="104">
        <v>0</v>
      </c>
      <c r="W206" s="104">
        <f>$V$206*$K$206</f>
        <v>0</v>
      </c>
      <c r="X206" s="104">
        <v>0</v>
      </c>
      <c r="Y206" s="104">
        <f>$X$206*$K$206</f>
        <v>0</v>
      </c>
      <c r="Z206" s="104">
        <v>0</v>
      </c>
      <c r="AA206" s="105">
        <f>$Z$206*$K$206</f>
        <v>0</v>
      </c>
      <c r="AR206" s="3" t="s">
        <v>120</v>
      </c>
      <c r="AT206" s="3" t="s">
        <v>116</v>
      </c>
      <c r="AU206" s="3" t="s">
        <v>198</v>
      </c>
      <c r="AY206" s="3" t="s">
        <v>115</v>
      </c>
      <c r="BE206" s="106">
        <f>IF($U$206="základní",$N$206,0)</f>
        <v>0</v>
      </c>
      <c r="BF206" s="106">
        <f>IF($U$206="snížená",$N$206,0)</f>
        <v>0</v>
      </c>
      <c r="BG206" s="106">
        <f>IF($U$206="zákl. přenesená",$N$206,0)</f>
        <v>0</v>
      </c>
      <c r="BH206" s="106">
        <f>IF($U$206="sníž. přenesená",$N$206,0)</f>
        <v>0</v>
      </c>
      <c r="BI206" s="106">
        <f>IF($U$206="nulová",$N$206,0)</f>
        <v>0</v>
      </c>
      <c r="BJ206" s="3" t="s">
        <v>9</v>
      </c>
      <c r="BK206" s="106">
        <f>ROUND($L$206*$K$206,2)</f>
        <v>0</v>
      </c>
      <c r="BL206" s="3" t="s">
        <v>120</v>
      </c>
    </row>
    <row r="207" spans="2:64" s="3" customFormat="1" ht="15.75" customHeight="1" x14ac:dyDescent="0.3">
      <c r="B207" s="15"/>
      <c r="C207" s="99" t="s">
        <v>288</v>
      </c>
      <c r="D207" s="99" t="s">
        <v>116</v>
      </c>
      <c r="E207" s="100" t="s">
        <v>289</v>
      </c>
      <c r="F207" s="160" t="s">
        <v>290</v>
      </c>
      <c r="G207" s="161"/>
      <c r="H207" s="161"/>
      <c r="I207" s="161"/>
      <c r="J207" s="101" t="s">
        <v>151</v>
      </c>
      <c r="K207" s="102">
        <v>24.31</v>
      </c>
      <c r="L207" s="162"/>
      <c r="M207" s="161"/>
      <c r="N207" s="162">
        <f>ROUND($L$207*$K$207,2)</f>
        <v>0</v>
      </c>
      <c r="O207" s="161"/>
      <c r="P207" s="161"/>
      <c r="Q207" s="161"/>
      <c r="R207" s="16"/>
      <c r="T207" s="103"/>
      <c r="U207" s="22" t="s">
        <v>30</v>
      </c>
      <c r="V207" s="104">
        <v>0.13200000000000001</v>
      </c>
      <c r="W207" s="104">
        <f>$V$207*$K$207</f>
        <v>3.20892</v>
      </c>
      <c r="X207" s="104">
        <v>0</v>
      </c>
      <c r="Y207" s="104">
        <f>$X$207*$K$207</f>
        <v>0</v>
      </c>
      <c r="Z207" s="104">
        <v>0</v>
      </c>
      <c r="AA207" s="105">
        <f>$Z$207*$K$207</f>
        <v>0</v>
      </c>
      <c r="AR207" s="3" t="s">
        <v>120</v>
      </c>
      <c r="AT207" s="3" t="s">
        <v>116</v>
      </c>
      <c r="AU207" s="3" t="s">
        <v>198</v>
      </c>
      <c r="AY207" s="3" t="s">
        <v>115</v>
      </c>
      <c r="BE207" s="106">
        <f>IF($U$207="základní",$N$207,0)</f>
        <v>0</v>
      </c>
      <c r="BF207" s="106">
        <f>IF($U$207="snížená",$N$207,0)</f>
        <v>0</v>
      </c>
      <c r="BG207" s="106">
        <f>IF($U$207="zákl. přenesená",$N$207,0)</f>
        <v>0</v>
      </c>
      <c r="BH207" s="106">
        <f>IF($U$207="sníž. přenesená",$N$207,0)</f>
        <v>0</v>
      </c>
      <c r="BI207" s="106">
        <f>IF($U$207="nulová",$N$207,0)</f>
        <v>0</v>
      </c>
      <c r="BJ207" s="3" t="s">
        <v>9</v>
      </c>
      <c r="BK207" s="106">
        <f>ROUND($L$207*$K$207,2)</f>
        <v>0</v>
      </c>
      <c r="BL207" s="3" t="s">
        <v>120</v>
      </c>
    </row>
    <row r="208" spans="2:64" s="89" customFormat="1" ht="37.5" customHeight="1" x14ac:dyDescent="0.35">
      <c r="B208" s="90"/>
      <c r="D208" s="91" t="s">
        <v>97</v>
      </c>
      <c r="N208" s="159">
        <f>$BK$208</f>
        <v>0</v>
      </c>
      <c r="O208" s="158"/>
      <c r="P208" s="158"/>
      <c r="Q208" s="158"/>
      <c r="R208" s="93"/>
      <c r="T208" s="94"/>
      <c r="W208" s="95">
        <f>$W$209</f>
        <v>0</v>
      </c>
      <c r="Y208" s="95">
        <f>$Y$209</f>
        <v>0</v>
      </c>
      <c r="AA208" s="96">
        <f>$AA$209</f>
        <v>0</v>
      </c>
      <c r="AR208" s="92" t="s">
        <v>204</v>
      </c>
      <c r="AT208" s="92" t="s">
        <v>64</v>
      </c>
      <c r="AU208" s="92" t="s">
        <v>65</v>
      </c>
      <c r="AY208" s="92" t="s">
        <v>115</v>
      </c>
      <c r="BK208" s="97">
        <f>$BK$209</f>
        <v>0</v>
      </c>
    </row>
    <row r="209" spans="2:64" s="89" customFormat="1" ht="21" customHeight="1" x14ac:dyDescent="0.35">
      <c r="B209" s="90"/>
      <c r="D209" s="98" t="s">
        <v>98</v>
      </c>
      <c r="N209" s="157">
        <f>$BK$209</f>
        <v>0</v>
      </c>
      <c r="O209" s="158"/>
      <c r="P209" s="158"/>
      <c r="Q209" s="158"/>
      <c r="R209" s="93"/>
      <c r="T209" s="94"/>
      <c r="W209" s="95">
        <f>SUM($W$210:$W$212)</f>
        <v>0</v>
      </c>
      <c r="Y209" s="95">
        <f>SUM($Y$210:$Y$212)</f>
        <v>0</v>
      </c>
      <c r="AA209" s="96">
        <f>SUM($AA$210:$AA$212)</f>
        <v>0</v>
      </c>
      <c r="AR209" s="92" t="s">
        <v>204</v>
      </c>
      <c r="AT209" s="92" t="s">
        <v>64</v>
      </c>
      <c r="AU209" s="92" t="s">
        <v>9</v>
      </c>
      <c r="AY209" s="92" t="s">
        <v>115</v>
      </c>
      <c r="BK209" s="97">
        <f>SUM($BK$210:$BK$212)</f>
        <v>0</v>
      </c>
    </row>
    <row r="210" spans="2:64" s="3" customFormat="1" ht="15.75" customHeight="1" x14ac:dyDescent="0.3">
      <c r="B210" s="15"/>
      <c r="C210" s="99" t="s">
        <v>291</v>
      </c>
      <c r="D210" s="99" t="s">
        <v>116</v>
      </c>
      <c r="E210" s="100" t="s">
        <v>292</v>
      </c>
      <c r="F210" s="160" t="s">
        <v>293</v>
      </c>
      <c r="G210" s="161"/>
      <c r="H210" s="161"/>
      <c r="I210" s="161"/>
      <c r="J210" s="101" t="s">
        <v>294</v>
      </c>
      <c r="K210" s="102">
        <v>1</v>
      </c>
      <c r="L210" s="162"/>
      <c r="M210" s="161"/>
      <c r="N210" s="162">
        <f>ROUND($L$210*$K$210,2)</f>
        <v>0</v>
      </c>
      <c r="O210" s="161"/>
      <c r="P210" s="161"/>
      <c r="Q210" s="161"/>
      <c r="R210" s="16"/>
      <c r="T210" s="103"/>
      <c r="U210" s="22" t="s">
        <v>30</v>
      </c>
      <c r="V210" s="104">
        <v>0</v>
      </c>
      <c r="W210" s="104">
        <f>$V$210*$K$210</f>
        <v>0</v>
      </c>
      <c r="X210" s="104">
        <v>0</v>
      </c>
      <c r="Y210" s="104">
        <f>$X$210*$K$210</f>
        <v>0</v>
      </c>
      <c r="Z210" s="104">
        <v>0</v>
      </c>
      <c r="AA210" s="105">
        <f>$Z$210*$K$210</f>
        <v>0</v>
      </c>
      <c r="AR210" s="3" t="s">
        <v>295</v>
      </c>
      <c r="AT210" s="3" t="s">
        <v>116</v>
      </c>
      <c r="AU210" s="3" t="s">
        <v>77</v>
      </c>
      <c r="AY210" s="3" t="s">
        <v>115</v>
      </c>
      <c r="BE210" s="106">
        <f>IF($U$210="základní",$N$210,0)</f>
        <v>0</v>
      </c>
      <c r="BF210" s="106">
        <f>IF($U$210="snížená",$N$210,0)</f>
        <v>0</v>
      </c>
      <c r="BG210" s="106">
        <f>IF($U$210="zákl. přenesená",$N$210,0)</f>
        <v>0</v>
      </c>
      <c r="BH210" s="106">
        <f>IF($U$210="sníž. přenesená",$N$210,0)</f>
        <v>0</v>
      </c>
      <c r="BI210" s="106">
        <f>IF($U$210="nulová",$N$210,0)</f>
        <v>0</v>
      </c>
      <c r="BJ210" s="3" t="s">
        <v>9</v>
      </c>
      <c r="BK210" s="106">
        <f>ROUND($L$210*$K$210,2)</f>
        <v>0</v>
      </c>
      <c r="BL210" s="3" t="s">
        <v>295</v>
      </c>
    </row>
    <row r="211" spans="2:64" s="3" customFormat="1" ht="27" customHeight="1" x14ac:dyDescent="0.3">
      <c r="B211" s="15"/>
      <c r="C211" s="99" t="s">
        <v>296</v>
      </c>
      <c r="D211" s="99" t="s">
        <v>116</v>
      </c>
      <c r="E211" s="100" t="s">
        <v>297</v>
      </c>
      <c r="F211" s="160" t="s">
        <v>298</v>
      </c>
      <c r="G211" s="161"/>
      <c r="H211" s="161"/>
      <c r="I211" s="161"/>
      <c r="J211" s="101" t="s">
        <v>294</v>
      </c>
      <c r="K211" s="102">
        <v>1</v>
      </c>
      <c r="L211" s="162"/>
      <c r="M211" s="161"/>
      <c r="N211" s="162">
        <f>ROUND($L$211*$K$211,2)</f>
        <v>0</v>
      </c>
      <c r="O211" s="161"/>
      <c r="P211" s="161"/>
      <c r="Q211" s="161"/>
      <c r="R211" s="16"/>
      <c r="T211" s="103"/>
      <c r="U211" s="22" t="s">
        <v>30</v>
      </c>
      <c r="V211" s="104">
        <v>0</v>
      </c>
      <c r="W211" s="104">
        <f>$V$211*$K$211</f>
        <v>0</v>
      </c>
      <c r="X211" s="104">
        <v>0</v>
      </c>
      <c r="Y211" s="104">
        <f>$X$211*$K$211</f>
        <v>0</v>
      </c>
      <c r="Z211" s="104">
        <v>0</v>
      </c>
      <c r="AA211" s="105">
        <f>$Z$211*$K$211</f>
        <v>0</v>
      </c>
      <c r="AR211" s="3" t="s">
        <v>299</v>
      </c>
      <c r="AT211" s="3" t="s">
        <v>116</v>
      </c>
      <c r="AU211" s="3" t="s">
        <v>77</v>
      </c>
      <c r="AY211" s="3" t="s">
        <v>115</v>
      </c>
      <c r="BE211" s="106">
        <f>IF($U$211="základní",$N$211,0)</f>
        <v>0</v>
      </c>
      <c r="BF211" s="106">
        <f>IF($U$211="snížená",$N$211,0)</f>
        <v>0</v>
      </c>
      <c r="BG211" s="106">
        <f>IF($U$211="zákl. přenesená",$N$211,0)</f>
        <v>0</v>
      </c>
      <c r="BH211" s="106">
        <f>IF($U$211="sníž. přenesená",$N$211,0)</f>
        <v>0</v>
      </c>
      <c r="BI211" s="106">
        <f>IF($U$211="nulová",$N$211,0)</f>
        <v>0</v>
      </c>
      <c r="BJ211" s="3" t="s">
        <v>9</v>
      </c>
      <c r="BK211" s="106">
        <f>ROUND($L$211*$K$211,2)</f>
        <v>0</v>
      </c>
      <c r="BL211" s="3" t="s">
        <v>299</v>
      </c>
    </row>
    <row r="212" spans="2:64" s="3" customFormat="1" ht="15.75" customHeight="1" x14ac:dyDescent="0.3">
      <c r="B212" s="15"/>
      <c r="C212" s="99" t="s">
        <v>300</v>
      </c>
      <c r="D212" s="99" t="s">
        <v>116</v>
      </c>
      <c r="E212" s="100" t="s">
        <v>301</v>
      </c>
      <c r="F212" s="160" t="s">
        <v>302</v>
      </c>
      <c r="G212" s="161"/>
      <c r="H212" s="161"/>
      <c r="I212" s="161"/>
      <c r="J212" s="101" t="s">
        <v>294</v>
      </c>
      <c r="K212" s="102">
        <v>1</v>
      </c>
      <c r="L212" s="162"/>
      <c r="M212" s="161"/>
      <c r="N212" s="162">
        <f>ROUND($L$212*$K$212,2)</f>
        <v>0</v>
      </c>
      <c r="O212" s="161"/>
      <c r="P212" s="161"/>
      <c r="Q212" s="161"/>
      <c r="R212" s="16"/>
      <c r="T212" s="103"/>
      <c r="U212" s="123" t="s">
        <v>30</v>
      </c>
      <c r="V212" s="124">
        <v>0</v>
      </c>
      <c r="W212" s="124">
        <f>$V$212*$K$212</f>
        <v>0</v>
      </c>
      <c r="X212" s="124">
        <v>0</v>
      </c>
      <c r="Y212" s="124">
        <f>$X$212*$K$212</f>
        <v>0</v>
      </c>
      <c r="Z212" s="124">
        <v>0</v>
      </c>
      <c r="AA212" s="125">
        <f>$Z$212*$K$212</f>
        <v>0</v>
      </c>
      <c r="AR212" s="3" t="s">
        <v>303</v>
      </c>
      <c r="AT212" s="3" t="s">
        <v>116</v>
      </c>
      <c r="AU212" s="3" t="s">
        <v>77</v>
      </c>
      <c r="AY212" s="3" t="s">
        <v>115</v>
      </c>
      <c r="BE212" s="106">
        <f>IF($U$212="základní",$N$212,0)</f>
        <v>0</v>
      </c>
      <c r="BF212" s="106">
        <f>IF($U$212="snížená",$N$212,0)</f>
        <v>0</v>
      </c>
      <c r="BG212" s="106">
        <f>IF($U$212="zákl. přenesená",$N$212,0)</f>
        <v>0</v>
      </c>
      <c r="BH212" s="106">
        <f>IF($U$212="sníž. přenesená",$N$212,0)</f>
        <v>0</v>
      </c>
      <c r="BI212" s="106">
        <f>IF($U$212="nulová",$N$212,0)</f>
        <v>0</v>
      </c>
      <c r="BJ212" s="3" t="s">
        <v>9</v>
      </c>
      <c r="BK212" s="106">
        <f>ROUND($L$212*$K$212,2)</f>
        <v>0</v>
      </c>
      <c r="BL212" s="3" t="s">
        <v>303</v>
      </c>
    </row>
    <row r="213" spans="2:64" s="3" customFormat="1" ht="7.5" customHeight="1" x14ac:dyDescent="0.3">
      <c r="B213" s="37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9"/>
    </row>
    <row r="214" spans="2:64" s="2" customFormat="1" ht="14.25" customHeight="1" x14ac:dyDescent="0.3"/>
  </sheetData>
  <mergeCells count="253">
    <mergeCell ref="O11:P11"/>
    <mergeCell ref="O13:P13"/>
    <mergeCell ref="O14:P14"/>
    <mergeCell ref="O16:P16"/>
    <mergeCell ref="O17:P17"/>
    <mergeCell ref="O19:P19"/>
    <mergeCell ref="C1:Q1"/>
    <mergeCell ref="C3:Q3"/>
    <mergeCell ref="F5:P5"/>
    <mergeCell ref="F6:P6"/>
    <mergeCell ref="O8:P8"/>
    <mergeCell ref="O10:P10"/>
    <mergeCell ref="H29:J29"/>
    <mergeCell ref="M29:P29"/>
    <mergeCell ref="H30:J30"/>
    <mergeCell ref="M30:P30"/>
    <mergeCell ref="H31:J31"/>
    <mergeCell ref="M31:P31"/>
    <mergeCell ref="O20:P20"/>
    <mergeCell ref="M23:P23"/>
    <mergeCell ref="M24:P24"/>
    <mergeCell ref="M26:P26"/>
    <mergeCell ref="H28:J28"/>
    <mergeCell ref="M28:P28"/>
    <mergeCell ref="C85:G85"/>
    <mergeCell ref="N85:Q85"/>
    <mergeCell ref="N87:Q87"/>
    <mergeCell ref="H32:J32"/>
    <mergeCell ref="M32:P32"/>
    <mergeCell ref="L34:P34"/>
    <mergeCell ref="C75:Q75"/>
    <mergeCell ref="F77:P77"/>
    <mergeCell ref="F78:P78"/>
    <mergeCell ref="N88:Q88"/>
    <mergeCell ref="N89:Q89"/>
    <mergeCell ref="N90:Q90"/>
    <mergeCell ref="N91:Q91"/>
    <mergeCell ref="N92:Q92"/>
    <mergeCell ref="N93:Q93"/>
    <mergeCell ref="M80:P80"/>
    <mergeCell ref="M82:Q82"/>
    <mergeCell ref="M83:Q83"/>
    <mergeCell ref="L102:Q102"/>
    <mergeCell ref="C108:Q108"/>
    <mergeCell ref="F110:P110"/>
    <mergeCell ref="F111:P111"/>
    <mergeCell ref="M113:P113"/>
    <mergeCell ref="M115:Q115"/>
    <mergeCell ref="N94:Q94"/>
    <mergeCell ref="N95:Q95"/>
    <mergeCell ref="N96:Q96"/>
    <mergeCell ref="N97:Q97"/>
    <mergeCell ref="N98:Q98"/>
    <mergeCell ref="N100:Q100"/>
    <mergeCell ref="F123:I123"/>
    <mergeCell ref="L123:M123"/>
    <mergeCell ref="N123:Q123"/>
    <mergeCell ref="F124:I124"/>
    <mergeCell ref="F125:I125"/>
    <mergeCell ref="F126:I126"/>
    <mergeCell ref="M116:Q116"/>
    <mergeCell ref="F118:I118"/>
    <mergeCell ref="L118:M118"/>
    <mergeCell ref="N118:Q118"/>
    <mergeCell ref="F122:I122"/>
    <mergeCell ref="L122:M122"/>
    <mergeCell ref="N122:Q122"/>
    <mergeCell ref="F131:I131"/>
    <mergeCell ref="L131:M131"/>
    <mergeCell ref="N131:Q131"/>
    <mergeCell ref="F132:I132"/>
    <mergeCell ref="F133:I133"/>
    <mergeCell ref="L133:M133"/>
    <mergeCell ref="N133:Q133"/>
    <mergeCell ref="F127:I127"/>
    <mergeCell ref="L127:M127"/>
    <mergeCell ref="N127:Q127"/>
    <mergeCell ref="F128:I128"/>
    <mergeCell ref="F129:I129"/>
    <mergeCell ref="F130:I130"/>
    <mergeCell ref="F138:I138"/>
    <mergeCell ref="L138:M138"/>
    <mergeCell ref="N138:Q138"/>
    <mergeCell ref="F139:I139"/>
    <mergeCell ref="F140:I140"/>
    <mergeCell ref="L140:M140"/>
    <mergeCell ref="N140:Q140"/>
    <mergeCell ref="F134:I134"/>
    <mergeCell ref="F135:I135"/>
    <mergeCell ref="L135:M135"/>
    <mergeCell ref="N135:Q135"/>
    <mergeCell ref="F136:I136"/>
    <mergeCell ref="F137:I137"/>
    <mergeCell ref="L137:M137"/>
    <mergeCell ref="N137:Q137"/>
    <mergeCell ref="F145:I145"/>
    <mergeCell ref="F146:I146"/>
    <mergeCell ref="L146:M146"/>
    <mergeCell ref="N146:Q146"/>
    <mergeCell ref="F147:I147"/>
    <mergeCell ref="L147:M147"/>
    <mergeCell ref="N147:Q147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53:I153"/>
    <mergeCell ref="F155:I155"/>
    <mergeCell ref="L155:M155"/>
    <mergeCell ref="N155:Q155"/>
    <mergeCell ref="F156:I156"/>
    <mergeCell ref="F157:I157"/>
    <mergeCell ref="L157:M157"/>
    <mergeCell ref="N157:Q157"/>
    <mergeCell ref="F148:I148"/>
    <mergeCell ref="F149:I149"/>
    <mergeCell ref="L149:M149"/>
    <mergeCell ref="N149:Q149"/>
    <mergeCell ref="F150:I150"/>
    <mergeCell ref="F152:I152"/>
    <mergeCell ref="L152:M152"/>
    <mergeCell ref="N152:Q152"/>
    <mergeCell ref="F162:I162"/>
    <mergeCell ref="F164:I164"/>
    <mergeCell ref="L164:M164"/>
    <mergeCell ref="N164:Q164"/>
    <mergeCell ref="F165:I165"/>
    <mergeCell ref="F166:I166"/>
    <mergeCell ref="L166:M166"/>
    <mergeCell ref="N166:Q166"/>
    <mergeCell ref="F158:I158"/>
    <mergeCell ref="F160:I160"/>
    <mergeCell ref="L160:M160"/>
    <mergeCell ref="N160:Q160"/>
    <mergeCell ref="F161:I161"/>
    <mergeCell ref="L161:M161"/>
    <mergeCell ref="N161:Q161"/>
    <mergeCell ref="F169:I169"/>
    <mergeCell ref="L169:M169"/>
    <mergeCell ref="N169:Q169"/>
    <mergeCell ref="F170:I170"/>
    <mergeCell ref="F171:I171"/>
    <mergeCell ref="L171:M171"/>
    <mergeCell ref="N171:Q171"/>
    <mergeCell ref="F167:I167"/>
    <mergeCell ref="L167:M167"/>
    <mergeCell ref="N167:Q167"/>
    <mergeCell ref="F168:I168"/>
    <mergeCell ref="L168:M168"/>
    <mergeCell ref="N168:Q168"/>
    <mergeCell ref="F172:I172"/>
    <mergeCell ref="F173:I173"/>
    <mergeCell ref="F174:I174"/>
    <mergeCell ref="L174:M174"/>
    <mergeCell ref="N174:Q174"/>
    <mergeCell ref="F176:I176"/>
    <mergeCell ref="L176:M176"/>
    <mergeCell ref="N176:Q176"/>
    <mergeCell ref="N175:Q175"/>
    <mergeCell ref="F179:I179"/>
    <mergeCell ref="F180:I180"/>
    <mergeCell ref="L180:M180"/>
    <mergeCell ref="N180:Q180"/>
    <mergeCell ref="F181:I181"/>
    <mergeCell ref="L181:M181"/>
    <mergeCell ref="N181:Q181"/>
    <mergeCell ref="F177:I177"/>
    <mergeCell ref="L177:M177"/>
    <mergeCell ref="N177:Q177"/>
    <mergeCell ref="F178:I178"/>
    <mergeCell ref="L178:M178"/>
    <mergeCell ref="N178:Q178"/>
    <mergeCell ref="F186:I186"/>
    <mergeCell ref="F187:I187"/>
    <mergeCell ref="F188:I188"/>
    <mergeCell ref="L188:M188"/>
    <mergeCell ref="N188:Q188"/>
    <mergeCell ref="F189:I189"/>
    <mergeCell ref="L189:M189"/>
    <mergeCell ref="N189:Q189"/>
    <mergeCell ref="F183:I183"/>
    <mergeCell ref="L183:M183"/>
    <mergeCell ref="N183:Q183"/>
    <mergeCell ref="F184:I184"/>
    <mergeCell ref="F185:I185"/>
    <mergeCell ref="L185:M185"/>
    <mergeCell ref="N185:Q185"/>
    <mergeCell ref="N199:Q199"/>
    <mergeCell ref="F193:I193"/>
    <mergeCell ref="L193:M193"/>
    <mergeCell ref="N193:Q193"/>
    <mergeCell ref="F195:I195"/>
    <mergeCell ref="L195:M195"/>
    <mergeCell ref="N195:Q195"/>
    <mergeCell ref="F190:I190"/>
    <mergeCell ref="F191:I191"/>
    <mergeCell ref="L191:M191"/>
    <mergeCell ref="N191:Q191"/>
    <mergeCell ref="F192:I192"/>
    <mergeCell ref="L192:M192"/>
    <mergeCell ref="N192:Q192"/>
    <mergeCell ref="F212:I212"/>
    <mergeCell ref="L212:M212"/>
    <mergeCell ref="N212:Q212"/>
    <mergeCell ref="N119:Q119"/>
    <mergeCell ref="N120:Q120"/>
    <mergeCell ref="N121:Q121"/>
    <mergeCell ref="N151:Q151"/>
    <mergeCell ref="N154:Q154"/>
    <mergeCell ref="N159:Q159"/>
    <mergeCell ref="N163:Q163"/>
    <mergeCell ref="F210:I210"/>
    <mergeCell ref="L210:M210"/>
    <mergeCell ref="N210:Q210"/>
    <mergeCell ref="F211:I211"/>
    <mergeCell ref="L211:M211"/>
    <mergeCell ref="N211:Q211"/>
    <mergeCell ref="L207:M207"/>
    <mergeCell ref="N207:Q207"/>
    <mergeCell ref="F204:I204"/>
    <mergeCell ref="L204:M204"/>
    <mergeCell ref="N204:Q204"/>
    <mergeCell ref="F205:I205"/>
    <mergeCell ref="L205:M205"/>
    <mergeCell ref="N205:Q205"/>
    <mergeCell ref="N182:Q182"/>
    <mergeCell ref="N194:Q194"/>
    <mergeCell ref="N208:Q208"/>
    <mergeCell ref="N209:Q209"/>
    <mergeCell ref="S1:AC1"/>
    <mergeCell ref="F206:I206"/>
    <mergeCell ref="L206:M206"/>
    <mergeCell ref="N206:Q206"/>
    <mergeCell ref="F207:I207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196:I196"/>
    <mergeCell ref="F197:I197"/>
    <mergeCell ref="L197:M197"/>
    <mergeCell ref="N197:Q197"/>
    <mergeCell ref="F198:I198"/>
    <mergeCell ref="F199:I199"/>
    <mergeCell ref="L199:M199"/>
  </mergeCell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Rekonstrukce povrchu...</vt:lpstr>
      <vt:lpstr>'01 - Rekonstrukce povrchu...'!Názvy_tisku</vt:lpstr>
      <vt:lpstr>'Rekapitulace stavby'!Názvy_tisku</vt:lpstr>
      <vt:lpstr>'01 - Rekonstrukce povrchu...'!Oblast_tisku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Alferyová</dc:creator>
  <cp:lastModifiedBy>Iva Janečková</cp:lastModifiedBy>
  <cp:lastPrinted>2013-06-10T08:59:23Z</cp:lastPrinted>
  <dcterms:created xsi:type="dcterms:W3CDTF">2013-06-09T17:15:50Z</dcterms:created>
  <dcterms:modified xsi:type="dcterms:W3CDTF">2013-06-10T09:00:19Z</dcterms:modified>
</cp:coreProperties>
</file>