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\tajemnice\vyberova rizeni,dotace\2023_hasicarna_pripojky_VK\"/>
    </mc:Choice>
  </mc:AlternateContent>
  <bookViews>
    <workbookView xWindow="0" yWindow="0" windowWidth="13104" windowHeight="8292"/>
  </bookViews>
  <sheets>
    <sheet name="Rekapitulace stavby" sheetId="1" r:id="rId1"/>
    <sheet name="IO 01 - Vodovod, přípojka..." sheetId="2" r:id="rId2"/>
    <sheet name="IO 02 - Kanalizace splašk..." sheetId="3" r:id="rId3"/>
    <sheet name="VRN - Vedlejší rozpočtové..." sheetId="4" r:id="rId4"/>
  </sheets>
  <definedNames>
    <definedName name="_xlnm._FilterDatabase" localSheetId="1" hidden="1">'IO 01 - Vodovod, přípojka...'!$C$124:$K$196</definedName>
    <definedName name="_xlnm._FilterDatabase" localSheetId="2" hidden="1">'IO 02 - Kanalizace splašk...'!$C$122:$K$174</definedName>
    <definedName name="_xlnm._FilterDatabase" localSheetId="3" hidden="1">'VRN - Vedlejší rozpočtové...'!$C$118:$K$125</definedName>
    <definedName name="_xlnm.Print_Titles" localSheetId="1">'IO 01 - Vodovod, přípojka...'!$124:$124</definedName>
    <definedName name="_xlnm.Print_Titles" localSheetId="2">'IO 02 - Kanalizace splašk...'!$122:$122</definedName>
    <definedName name="_xlnm.Print_Titles" localSheetId="0">'Rekapitulace stavby'!$92:$92</definedName>
    <definedName name="_xlnm.Print_Titles" localSheetId="3">'VRN - Vedlejší rozpočtové...'!$118:$118</definedName>
    <definedName name="_xlnm.Print_Area" localSheetId="1">'IO 01 - Vodovod, přípojka...'!$C$4:$J$76,'IO 01 - Vodovod, přípojka...'!$C$82:$J$106,'IO 01 - Vodovod, přípojka...'!$C$112:$J$196</definedName>
    <definedName name="_xlnm.Print_Area" localSheetId="2">'IO 02 - Kanalizace splašk...'!$C$4:$J$76,'IO 02 - Kanalizace splašk...'!$C$82:$J$104,'IO 02 - Kanalizace splašk...'!$C$110:$J$174</definedName>
    <definedName name="_xlnm.Print_Area" localSheetId="0">'Rekapitulace stavby'!$D$4:$AO$76,'Rekapitulace stavby'!$C$82:$AQ$98</definedName>
    <definedName name="_xlnm.Print_Area" localSheetId="3">'VRN - Vedlejší rozpočtové...'!$C$4:$J$76,'VRN - Vedlejší rozpočtové...'!$C$82:$J$100,'VRN - Vedlejší rozpočtové...'!$C$106:$J$125</definedName>
  </definedNames>
  <calcPr calcId="152511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125" i="4"/>
  <c r="BH125" i="4"/>
  <c r="BG125" i="4"/>
  <c r="BF125" i="4"/>
  <c r="T125" i="4"/>
  <c r="T124" i="4"/>
  <c r="R125" i="4"/>
  <c r="R124" i="4" s="1"/>
  <c r="P125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J116" i="4"/>
  <c r="J115" i="4"/>
  <c r="F115" i="4"/>
  <c r="F113" i="4"/>
  <c r="E111" i="4"/>
  <c r="J92" i="4"/>
  <c r="J91" i="4"/>
  <c r="F91" i="4"/>
  <c r="F89" i="4"/>
  <c r="E87" i="4"/>
  <c r="J18" i="4"/>
  <c r="E18" i="4"/>
  <c r="F116" i="4" s="1"/>
  <c r="J17" i="4"/>
  <c r="J12" i="4"/>
  <c r="J113" i="4" s="1"/>
  <c r="E7" i="4"/>
  <c r="E109" i="4"/>
  <c r="J37" i="3"/>
  <c r="J36" i="3"/>
  <c r="AY96" i="1" s="1"/>
  <c r="J35" i="3"/>
  <c r="AX96" i="1"/>
  <c r="BI174" i="3"/>
  <c r="BH174" i="3"/>
  <c r="BG174" i="3"/>
  <c r="BF174" i="3"/>
  <c r="T174" i="3"/>
  <c r="T173" i="3" s="1"/>
  <c r="R174" i="3"/>
  <c r="R173" i="3"/>
  <c r="P174" i="3"/>
  <c r="P173" i="3" s="1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J120" i="3"/>
  <c r="J119" i="3"/>
  <c r="F119" i="3"/>
  <c r="F117" i="3"/>
  <c r="E115" i="3"/>
  <c r="J92" i="3"/>
  <c r="J91" i="3"/>
  <c r="F91" i="3"/>
  <c r="F89" i="3"/>
  <c r="E87" i="3"/>
  <c r="J18" i="3"/>
  <c r="E18" i="3"/>
  <c r="F120" i="3"/>
  <c r="J17" i="3"/>
  <c r="J12" i="3"/>
  <c r="J89" i="3"/>
  <c r="E7" i="3"/>
  <c r="E113" i="3" s="1"/>
  <c r="J37" i="2"/>
  <c r="J36" i="2"/>
  <c r="AY95" i="1"/>
  <c r="J35" i="2"/>
  <c r="AX95" i="1"/>
  <c r="BI196" i="2"/>
  <c r="BH196" i="2"/>
  <c r="BG196" i="2"/>
  <c r="BF196" i="2"/>
  <c r="T196" i="2"/>
  <c r="T195" i="2"/>
  <c r="R196" i="2"/>
  <c r="R195" i="2"/>
  <c r="P196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T160" i="2"/>
  <c r="R161" i="2"/>
  <c r="R160" i="2" s="1"/>
  <c r="P161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F36" i="2" s="1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F35" i="2" s="1"/>
  <c r="BF129" i="2"/>
  <c r="F34" i="2" s="1"/>
  <c r="T129" i="2"/>
  <c r="R129" i="2"/>
  <c r="P129" i="2"/>
  <c r="BI128" i="2"/>
  <c r="BH128" i="2"/>
  <c r="BG128" i="2"/>
  <c r="BF128" i="2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122" i="2"/>
  <c r="J17" i="2"/>
  <c r="J12" i="2"/>
  <c r="J119" i="2" s="1"/>
  <c r="E7" i="2"/>
  <c r="E115" i="2"/>
  <c r="L90" i="1"/>
  <c r="AM90" i="1"/>
  <c r="AM89" i="1"/>
  <c r="L89" i="1"/>
  <c r="AM87" i="1"/>
  <c r="L87" i="1"/>
  <c r="L85" i="1"/>
  <c r="L84" i="1"/>
  <c r="J196" i="2"/>
  <c r="BK193" i="2"/>
  <c r="BK190" i="2"/>
  <c r="BK188" i="2"/>
  <c r="J185" i="2"/>
  <c r="BK182" i="2"/>
  <c r="BK180" i="2"/>
  <c r="J179" i="2"/>
  <c r="J177" i="2"/>
  <c r="J174" i="2"/>
  <c r="BK170" i="2"/>
  <c r="BK166" i="2"/>
  <c r="J161" i="2"/>
  <c r="BK154" i="2"/>
  <c r="BK150" i="2"/>
  <c r="BK148" i="2"/>
  <c r="J145" i="2"/>
  <c r="BK140" i="2"/>
  <c r="BK137" i="2"/>
  <c r="BK132" i="2"/>
  <c r="BK129" i="2"/>
  <c r="AS94" i="1"/>
  <c r="BK127" i="3"/>
  <c r="BK158" i="3"/>
  <c r="BK132" i="3"/>
  <c r="J174" i="3"/>
  <c r="BK152" i="3"/>
  <c r="BK143" i="3"/>
  <c r="BK174" i="3"/>
  <c r="BK161" i="3"/>
  <c r="BK136" i="3"/>
  <c r="J148" i="3"/>
  <c r="BK129" i="3"/>
  <c r="BK167" i="3"/>
  <c r="BK123" i="4"/>
  <c r="BK176" i="2"/>
  <c r="BK173" i="2"/>
  <c r="J170" i="2"/>
  <c r="BK167" i="2"/>
  <c r="J164" i="2"/>
  <c r="BK158" i="2"/>
  <c r="J152" i="2"/>
  <c r="J147" i="2"/>
  <c r="BK143" i="2"/>
  <c r="BK139" i="2"/>
  <c r="J135" i="2"/>
  <c r="J132" i="2"/>
  <c r="BK128" i="2"/>
  <c r="J164" i="3"/>
  <c r="J153" i="3"/>
  <c r="J140" i="3"/>
  <c r="BK159" i="3"/>
  <c r="J144" i="3"/>
  <c r="J131" i="3"/>
  <c r="BK157" i="3"/>
  <c r="BK140" i="3"/>
  <c r="J159" i="3"/>
  <c r="J157" i="3"/>
  <c r="BK150" i="3"/>
  <c r="BK137" i="3"/>
  <c r="J128" i="3"/>
  <c r="J169" i="3"/>
  <c r="J156" i="3"/>
  <c r="J167" i="3"/>
  <c r="BK164" i="3"/>
  <c r="J122" i="4"/>
  <c r="BK194" i="2"/>
  <c r="BK192" i="2"/>
  <c r="J190" i="2"/>
  <c r="J188" i="2"/>
  <c r="BK185" i="2"/>
  <c r="J184" i="2"/>
  <c r="J182" i="2"/>
  <c r="J180" i="2"/>
  <c r="J178" i="2"/>
  <c r="BK175" i="2"/>
  <c r="BK174" i="2"/>
  <c r="BK172" i="2"/>
  <c r="J169" i="2"/>
  <c r="BK164" i="2"/>
  <c r="BK159" i="2"/>
  <c r="BK155" i="2"/>
  <c r="J149" i="2"/>
  <c r="BK145" i="2"/>
  <c r="BK141" i="2"/>
  <c r="J138" i="2"/>
  <c r="BK135" i="2"/>
  <c r="J133" i="2"/>
  <c r="J130" i="2"/>
  <c r="BK165" i="3"/>
  <c r="BK156" i="3"/>
  <c r="BK141" i="3"/>
  <c r="BK131" i="3"/>
  <c r="J165" i="3"/>
  <c r="J155" i="3"/>
  <c r="BK138" i="3"/>
  <c r="J130" i="3"/>
  <c r="J158" i="3"/>
  <c r="BK144" i="3"/>
  <c r="BK133" i="3"/>
  <c r="J168" i="3"/>
  <c r="J150" i="3"/>
  <c r="J171" i="3"/>
  <c r="J127" i="3"/>
  <c r="J171" i="2"/>
  <c r="J166" i="2"/>
  <c r="J163" i="2"/>
  <c r="J157" i="2"/>
  <c r="J151" i="2"/>
  <c r="J148" i="2"/>
  <c r="J144" i="2"/>
  <c r="J141" i="2"/>
  <c r="J137" i="2"/>
  <c r="J134" i="2"/>
  <c r="J129" i="2"/>
  <c r="J166" i="3"/>
  <c r="BK146" i="3"/>
  <c r="J135" i="3"/>
  <c r="BK162" i="3"/>
  <c r="BK147" i="3"/>
  <c r="J134" i="3"/>
  <c r="BK171" i="3"/>
  <c r="J136" i="3"/>
  <c r="J172" i="3"/>
  <c r="J152" i="3"/>
  <c r="BK130" i="3"/>
  <c r="J139" i="3"/>
  <c r="BK169" i="3"/>
  <c r="BK125" i="4"/>
  <c r="BK171" i="2"/>
  <c r="J168" i="2"/>
  <c r="J165" i="2"/>
  <c r="J159" i="2"/>
  <c r="J155" i="2"/>
  <c r="BK151" i="2"/>
  <c r="BK147" i="2"/>
  <c r="BK144" i="2"/>
  <c r="J142" i="2"/>
  <c r="BK138" i="2"/>
  <c r="BK134" i="2"/>
  <c r="BK131" i="2"/>
  <c r="F37" i="2"/>
  <c r="BK166" i="3"/>
  <c r="J138" i="3"/>
  <c r="BK134" i="3"/>
  <c r="J170" i="3"/>
  <c r="J129" i="3"/>
  <c r="J123" i="4"/>
  <c r="J194" i="2"/>
  <c r="J192" i="2"/>
  <c r="J189" i="2"/>
  <c r="BK187" i="2"/>
  <c r="BK184" i="2"/>
  <c r="J183" i="2"/>
  <c r="J181" i="2"/>
  <c r="BK179" i="2"/>
  <c r="J176" i="2"/>
  <c r="J173" i="2"/>
  <c r="BK169" i="2"/>
  <c r="J167" i="2"/>
  <c r="BK163" i="2"/>
  <c r="BK157" i="2"/>
  <c r="BK152" i="2"/>
  <c r="J150" i="2"/>
  <c r="BK146" i="2"/>
  <c r="J143" i="2"/>
  <c r="J140" i="2"/>
  <c r="J136" i="2"/>
  <c r="BK133" i="2"/>
  <c r="BK130" i="2"/>
  <c r="J128" i="2"/>
  <c r="BK160" i="3"/>
  <c r="J143" i="3"/>
  <c r="BK170" i="3"/>
  <c r="BK151" i="3"/>
  <c r="BK135" i="3"/>
  <c r="BK126" i="3"/>
  <c r="J151" i="3"/>
  <c r="BK139" i="3"/>
  <c r="J163" i="3"/>
  <c r="BK155" i="3"/>
  <c r="J132" i="3"/>
  <c r="J137" i="3"/>
  <c r="BK172" i="3"/>
  <c r="J147" i="3"/>
  <c r="J162" i="3"/>
  <c r="BK148" i="3"/>
  <c r="J161" i="3"/>
  <c r="BK128" i="3"/>
  <c r="BK163" i="3"/>
  <c r="BK122" i="4"/>
  <c r="BK196" i="2"/>
  <c r="J193" i="2"/>
  <c r="BK189" i="2"/>
  <c r="J187" i="2"/>
  <c r="BK183" i="2"/>
  <c r="BK181" i="2"/>
  <c r="BK178" i="2"/>
  <c r="BK177" i="2"/>
  <c r="J175" i="2"/>
  <c r="J172" i="2"/>
  <c r="BK168" i="2"/>
  <c r="BK165" i="2"/>
  <c r="BK161" i="2"/>
  <c r="J158" i="2"/>
  <c r="J154" i="2"/>
  <c r="BK149" i="2"/>
  <c r="J146" i="2"/>
  <c r="BK142" i="2"/>
  <c r="J139" i="2"/>
  <c r="BK136" i="2"/>
  <c r="J131" i="2"/>
  <c r="J141" i="3"/>
  <c r="BK168" i="3"/>
  <c r="J160" i="3"/>
  <c r="J133" i="3"/>
  <c r="J146" i="3"/>
  <c r="J126" i="3"/>
  <c r="BK153" i="3"/>
  <c r="J125" i="4"/>
  <c r="T125" i="3" l="1"/>
  <c r="T145" i="3"/>
  <c r="P127" i="2"/>
  <c r="T156" i="2"/>
  <c r="BK186" i="2"/>
  <c r="J186" i="2" s="1"/>
  <c r="J103" i="2" s="1"/>
  <c r="T186" i="2"/>
  <c r="R125" i="3"/>
  <c r="BK145" i="3"/>
  <c r="J145" i="3"/>
  <c r="J100" i="3"/>
  <c r="P149" i="3"/>
  <c r="T149" i="3"/>
  <c r="P156" i="2"/>
  <c r="P162" i="2"/>
  <c r="BK191" i="2"/>
  <c r="J191" i="2" s="1"/>
  <c r="J104" i="2" s="1"/>
  <c r="BK125" i="3"/>
  <c r="J125" i="3" s="1"/>
  <c r="J98" i="3" s="1"/>
  <c r="P145" i="3"/>
  <c r="T154" i="3"/>
  <c r="T127" i="2"/>
  <c r="P153" i="2"/>
  <c r="R127" i="2"/>
  <c r="BK153" i="2"/>
  <c r="J153" i="2"/>
  <c r="J99" i="2"/>
  <c r="R162" i="2"/>
  <c r="R186" i="2"/>
  <c r="BK142" i="3"/>
  <c r="J142" i="3"/>
  <c r="J99" i="3" s="1"/>
  <c r="BK149" i="3"/>
  <c r="J149" i="3"/>
  <c r="J101" i="3"/>
  <c r="R149" i="3"/>
  <c r="BK127" i="2"/>
  <c r="J127" i="2"/>
  <c r="J98" i="2"/>
  <c r="BK156" i="2"/>
  <c r="J156" i="2" s="1"/>
  <c r="J100" i="2" s="1"/>
  <c r="R156" i="2"/>
  <c r="T162" i="2"/>
  <c r="R191" i="2"/>
  <c r="P125" i="3"/>
  <c r="R142" i="3"/>
  <c r="P154" i="3"/>
  <c r="R153" i="2"/>
  <c r="T153" i="2"/>
  <c r="BK162" i="2"/>
  <c r="J162" i="2" s="1"/>
  <c r="J102" i="2" s="1"/>
  <c r="P186" i="2"/>
  <c r="P191" i="2"/>
  <c r="T142" i="3"/>
  <c r="BK154" i="3"/>
  <c r="J154" i="3"/>
  <c r="J102" i="3"/>
  <c r="T191" i="2"/>
  <c r="P142" i="3"/>
  <c r="R145" i="3"/>
  <c r="R154" i="3"/>
  <c r="BK121" i="4"/>
  <c r="P121" i="4"/>
  <c r="P120" i="4"/>
  <c r="P119" i="4"/>
  <c r="AU97" i="1" s="1"/>
  <c r="R121" i="4"/>
  <c r="R120" i="4"/>
  <c r="R119" i="4"/>
  <c r="T121" i="4"/>
  <c r="T120" i="4" s="1"/>
  <c r="T119" i="4" s="1"/>
  <c r="BK160" i="2"/>
  <c r="J160" i="2" s="1"/>
  <c r="J101" i="2" s="1"/>
  <c r="BK195" i="2"/>
  <c r="J195" i="2"/>
  <c r="J105" i="2" s="1"/>
  <c r="BK173" i="3"/>
  <c r="J173" i="3"/>
  <c r="J103" i="3"/>
  <c r="BK124" i="4"/>
  <c r="J124" i="4" s="1"/>
  <c r="J99" i="4" s="1"/>
  <c r="J89" i="4"/>
  <c r="BE123" i="4"/>
  <c r="F92" i="4"/>
  <c r="E85" i="4"/>
  <c r="BE125" i="4"/>
  <c r="BE122" i="4"/>
  <c r="BE126" i="3"/>
  <c r="BE131" i="3"/>
  <c r="BE137" i="3"/>
  <c r="BE159" i="3"/>
  <c r="BE160" i="3"/>
  <c r="BE161" i="3"/>
  <c r="BE162" i="3"/>
  <c r="BE166" i="3"/>
  <c r="BE168" i="3"/>
  <c r="BE144" i="3"/>
  <c r="BE150" i="3"/>
  <c r="BE163" i="3"/>
  <c r="BE169" i="3"/>
  <c r="E85" i="3"/>
  <c r="J117" i="3"/>
  <c r="BE128" i="3"/>
  <c r="BE134" i="3"/>
  <c r="BE135" i="3"/>
  <c r="BE139" i="3"/>
  <c r="BE143" i="3"/>
  <c r="BE164" i="3"/>
  <c r="BE165" i="3"/>
  <c r="BE170" i="3"/>
  <c r="BE129" i="3"/>
  <c r="BE130" i="3"/>
  <c r="BE152" i="3"/>
  <c r="BE167" i="3"/>
  <c r="BE132" i="3"/>
  <c r="BE138" i="3"/>
  <c r="BE153" i="3"/>
  <c r="BE156" i="3"/>
  <c r="BE172" i="3"/>
  <c r="F92" i="3"/>
  <c r="BE127" i="3"/>
  <c r="BE133" i="3"/>
  <c r="BE140" i="3"/>
  <c r="BE141" i="3"/>
  <c r="BE146" i="3"/>
  <c r="BE157" i="3"/>
  <c r="BE171" i="3"/>
  <c r="BE174" i="3"/>
  <c r="BE136" i="3"/>
  <c r="BE147" i="3"/>
  <c r="BE148" i="3"/>
  <c r="BE151" i="3"/>
  <c r="BE155" i="3"/>
  <c r="BE158" i="3"/>
  <c r="BC95" i="1"/>
  <c r="E85" i="2"/>
  <c r="J89" i="2"/>
  <c r="F92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1" i="2"/>
  <c r="BE152" i="2"/>
  <c r="BE154" i="2"/>
  <c r="BE155" i="2"/>
  <c r="BE157" i="2"/>
  <c r="BE158" i="2"/>
  <c r="BE159" i="2"/>
  <c r="BE161" i="2"/>
  <c r="BE163" i="2"/>
  <c r="BE164" i="2"/>
  <c r="BE165" i="2"/>
  <c r="BE166" i="2"/>
  <c r="BE167" i="2"/>
  <c r="BE168" i="2"/>
  <c r="BE169" i="2"/>
  <c r="BE170" i="2"/>
  <c r="BE171" i="2"/>
  <c r="BE172" i="2"/>
  <c r="BE173" i="2"/>
  <c r="BE174" i="2"/>
  <c r="BE175" i="2"/>
  <c r="BE176" i="2"/>
  <c r="BE177" i="2"/>
  <c r="BE178" i="2"/>
  <c r="BE179" i="2"/>
  <c r="BE180" i="2"/>
  <c r="BE181" i="2"/>
  <c r="BE182" i="2"/>
  <c r="BE183" i="2"/>
  <c r="BE184" i="2"/>
  <c r="BE185" i="2"/>
  <c r="BE187" i="2"/>
  <c r="BE188" i="2"/>
  <c r="BE189" i="2"/>
  <c r="BE190" i="2"/>
  <c r="BE192" i="2"/>
  <c r="BE193" i="2"/>
  <c r="BE194" i="2"/>
  <c r="BE196" i="2"/>
  <c r="BA95" i="1"/>
  <c r="BB95" i="1"/>
  <c r="BD95" i="1"/>
  <c r="F36" i="4"/>
  <c r="BC97" i="1"/>
  <c r="F35" i="3"/>
  <c r="BB96" i="1" s="1"/>
  <c r="F36" i="3"/>
  <c r="BC96" i="1"/>
  <c r="F35" i="4"/>
  <c r="BB97" i="1" s="1"/>
  <c r="J34" i="4"/>
  <c r="AW97" i="1"/>
  <c r="J34" i="2"/>
  <c r="J34" i="3"/>
  <c r="AW96" i="1"/>
  <c r="F37" i="3"/>
  <c r="BD96" i="1" s="1"/>
  <c r="F34" i="3"/>
  <c r="BA96" i="1"/>
  <c r="F34" i="4"/>
  <c r="BA97" i="1" s="1"/>
  <c r="F37" i="4"/>
  <c r="BD97" i="1"/>
  <c r="BK126" i="2" l="1"/>
  <c r="J126" i="2" s="1"/>
  <c r="J97" i="2" s="1"/>
  <c r="BK120" i="4"/>
  <c r="BK119" i="4"/>
  <c r="J119" i="4"/>
  <c r="J96" i="4"/>
  <c r="T126" i="2"/>
  <c r="T125" i="2"/>
  <c r="BK124" i="3"/>
  <c r="J124" i="3"/>
  <c r="J97" i="3" s="1"/>
  <c r="P126" i="2"/>
  <c r="P125" i="2"/>
  <c r="AU95" i="1"/>
  <c r="P124" i="3"/>
  <c r="P123" i="3"/>
  <c r="AU96" i="1"/>
  <c r="R126" i="2"/>
  <c r="R125" i="2" s="1"/>
  <c r="R124" i="3"/>
  <c r="R123" i="3"/>
  <c r="T124" i="3"/>
  <c r="T123" i="3" s="1"/>
  <c r="AW95" i="1"/>
  <c r="J121" i="4"/>
  <c r="J98" i="4"/>
  <c r="J33" i="3"/>
  <c r="AV96" i="1" s="1"/>
  <c r="AT96" i="1" s="1"/>
  <c r="F33" i="2"/>
  <c r="AZ95" i="1"/>
  <c r="BD94" i="1"/>
  <c r="W33" i="1"/>
  <c r="BB94" i="1"/>
  <c r="W31" i="1"/>
  <c r="J33" i="2"/>
  <c r="AV95" i="1"/>
  <c r="AT95" i="1"/>
  <c r="BC94" i="1"/>
  <c r="W32" i="1" s="1"/>
  <c r="J33" i="4"/>
  <c r="AV97" i="1"/>
  <c r="AT97" i="1"/>
  <c r="F33" i="3"/>
  <c r="AZ96" i="1"/>
  <c r="BA94" i="1"/>
  <c r="W30" i="1"/>
  <c r="F33" i="4"/>
  <c r="AZ97" i="1"/>
  <c r="BK125" i="2" l="1"/>
  <c r="J125" i="2" s="1"/>
  <c r="J96" i="2" s="1"/>
  <c r="BK123" i="3"/>
  <c r="J123" i="3"/>
  <c r="J96" i="3"/>
  <c r="J120" i="4"/>
  <c r="J97" i="4" s="1"/>
  <c r="AU94" i="1"/>
  <c r="AW94" i="1"/>
  <c r="AK30" i="1" s="1"/>
  <c r="AZ94" i="1"/>
  <c r="W29" i="1"/>
  <c r="J30" i="4"/>
  <c r="AG97" i="1" s="1"/>
  <c r="AY94" i="1"/>
  <c r="AX94" i="1"/>
  <c r="J30" i="2"/>
  <c r="AG95" i="1" s="1"/>
  <c r="J39" i="4" l="1"/>
  <c r="J39" i="2"/>
  <c r="AN95" i="1"/>
  <c r="AN97" i="1"/>
  <c r="J30" i="3"/>
  <c r="AG96" i="1"/>
  <c r="AN96" i="1"/>
  <c r="AV94" i="1"/>
  <c r="AK29" i="1" s="1"/>
  <c r="J39" i="3" l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<sst xmlns="http://schemas.openxmlformats.org/spreadsheetml/2006/main" count="2152" uniqueCount="489">
  <si>
    <t>Export Komplet</t>
  </si>
  <si>
    <t/>
  </si>
  <si>
    <t>2.0</t>
  </si>
  <si>
    <t>ZAMOK</t>
  </si>
  <si>
    <t>False</t>
  </si>
  <si>
    <t>{3f3d8814-f398-45cf-a8e6-c2e8273bd820}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</si>
  <si>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</si>
  <si>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</si>
  <si>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</si>
  <si>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</si>
  <si>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</si>
  <si>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</si>
  <si>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</si>
  <si>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P2105/6</t>
  </si>
  <si>
    <t>Stavba:</t>
  </si>
  <si>
    <t>Hasičská zbrojnice – Dolní Jirčany, Vodovod a splašková kanalizace</t>
  </si>
  <si>
    <t>KSO:</t>
  </si>
  <si>
    <t>CC-CZ:</t>
  </si>
  <si>
    <t>Místo:</t>
  </si>
  <si>
    <t xml:space="preserve">Psáry - Dolní Jirčany </t>
  </si>
  <si>
    <t>Datum:</t>
  </si>
  <si>
    <t>10. 10. 2022</t>
  </si>
  <si>
    <t>Zadavatel:</t>
  </si>
  <si>
    <t>IČ:</t>
  </si>
  <si>
    <t>00241580</t>
  </si>
  <si>
    <t>Obec Psáry</t>
  </si>
  <si>
    <t>DIČ:</t>
  </si>
  <si>
    <t>Zhotovitel:</t>
  </si>
  <si>
    <t xml:space="preserve"> </t>
  </si>
  <si>
    <t>Projektant:</t>
  </si>
  <si>
    <t>27230601</t>
  </si>
  <si>
    <t>HW PROJEKT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</si>
  <si>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</si>
  <si>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</si>
  <si>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</si>
  <si>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</si>
  <si>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</si>
  <si>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</si>
  <si>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</si>
  <si>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</si>
  <si>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</si>
  <si>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</si>
  <si>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</si>
  <si>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</si>
  <si>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</si>
  <si>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</si>
  <si>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</si>
  <si>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</si>
  <si>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</si>
  <si>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</si>
  <si>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</si>
  <si>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</si>
  <si>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</si>
  <si>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</si>
  <si>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</si>
  <si>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</si>
  <si>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</si>
  <si>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</si>
  <si>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</si>
  <si>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</si>
  <si>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</si>
  <si>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</si>
  <si>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</si>
  <si>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</si>
  <si>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</si>
  <si>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</si>
  <si>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</si>
  <si>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</si>
  <si>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</si>
  <si>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</si>
  <si>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</si>
  <si>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</si>
  <si>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</si>
  <si>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</si>
  <si>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</si>
  <si>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</si>
  <si>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</si>
  <si>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</si>
  <si>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</si>
  <si>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</si>
  <si>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IO 01</t>
  </si>
  <si>
    <t xml:space="preserve">Vodovod, přípojka vodovodu </t>
  </si>
  <si>
    <t>STA</t>
  </si>
  <si>
    <t>1</t>
  </si>
  <si>
    <t>{bea5116a-0cb4-48b9-b5a1-9c13ac423d91}</t>
  </si>
  <si>
    <t>2</t>
  </si>
  <si>
    <t>IO 02</t>
  </si>
  <si>
    <t xml:space="preserve">Kanalizace splašková tlaková, přípojka kanalizace </t>
  </si>
  <si>
    <t>{30bff954-ac9e-48a1-a472-4c046e61e125}</t>
  </si>
  <si>
    <t>VRN</t>
  </si>
  <si>
    <t>Vedlejší rozpočtové náklady</t>
  </si>
  <si>
    <t>{a2cf1550-53fa-48d6-9a25-571e423df4fd}</t>
  </si>
  <si>
    <t>KRYCÍ LIST SOUPISU PRACÍ</t>
  </si>
  <si>
    <t>Objekt:</t>
  </si>
  <si>
    <t xml:space="preserve">IO 01 - Vodovod, přípojka vodovodu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</si>
  <si>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</si>
  <si>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</si>
  <si>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</si>
  <si>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</si>
  <si>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</si>
  <si>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</si>
  <si>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</si>
  <si>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</si>
  <si>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</si>
  <si>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</si>
  <si>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</si>
  <si>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</si>
  <si>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</si>
  <si>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</si>
  <si>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</si>
  <si>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</si>
  <si>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</si>
  <si>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</si>
  <si>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</si>
  <si>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</si>
  <si>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</si>
  <si>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</si>
  <si>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</si>
  <si>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</si>
  <si>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</si>
  <si>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</si>
  <si>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</si>
  <si>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</si>
  <si>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</si>
  <si>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</si>
  <si>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</si>
  <si>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</si>
  <si>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113107122</t>
  </si>
  <si>
    <t>Odstranění podkladu z kameniva drceného tl přes 100 do 200 mm ručně</t>
  </si>
  <si>
    <t>m2</t>
  </si>
  <si>
    <t>4</t>
  </si>
  <si>
    <t>697833063</t>
  </si>
  <si>
    <t>113107142</t>
  </si>
  <si>
    <t>Odstranění podkladu živičného tl přes 50 do 100 mm ručně</t>
  </si>
  <si>
    <t>2106300927</t>
  </si>
  <si>
    <t>3</t>
  </si>
  <si>
    <t>115101201</t>
  </si>
  <si>
    <t>Čerpání vody na dopravní výšku do 10 m průměrný přítok do 500 l/min</t>
  </si>
  <si>
    <t>hod</t>
  </si>
  <si>
    <t>-1844652583</t>
  </si>
  <si>
    <t>115101301</t>
  </si>
  <si>
    <t>Pohotovost čerpací soupravy pro dopravní výšku do 10 m přítok do 500 l/min</t>
  </si>
  <si>
    <t>den</t>
  </si>
  <si>
    <t>649106875</t>
  </si>
  <si>
    <t>5</t>
  </si>
  <si>
    <t>131151201</t>
  </si>
  <si>
    <t>Hloubení jam zapažených v hornině třídy těžitelnosti I skupiny 1 a 2 objem do 20 m3 strojně</t>
  </si>
  <si>
    <t>m3</t>
  </si>
  <si>
    <t>461284316</t>
  </si>
  <si>
    <t>6</t>
  </si>
  <si>
    <t>131251201</t>
  </si>
  <si>
    <t>Hloubení jam zapažených v hornině třídy těžitelnosti I skupiny 3 objem do 20 m3 strojně</t>
  </si>
  <si>
    <t>1274359546</t>
  </si>
  <si>
    <t>7</t>
  </si>
  <si>
    <t>132154204</t>
  </si>
  <si>
    <t>Hloubení zapažených rýh š do 2000 mm v hornině třídy těžitelnosti I skupiny 1 a 2 objem do 500 m3</t>
  </si>
  <si>
    <t>-834484587</t>
  </si>
  <si>
    <t>8</t>
  </si>
  <si>
    <t>132254204</t>
  </si>
  <si>
    <t>Hloubení zapažených rýh š do 2000 mm v hornině třídy těžitelnosti I skupiny 3 objem do 500 m3</t>
  </si>
  <si>
    <t>-935287048</t>
  </si>
  <si>
    <t>9</t>
  </si>
  <si>
    <t>132354204</t>
  </si>
  <si>
    <t>Hloubení zapažených rýh š do 2000 mm v hornině třídy těžitelnosti II skupiny 4 objem do 500 m3</t>
  </si>
  <si>
    <t>1945976832</t>
  </si>
  <si>
    <t>10</t>
  </si>
  <si>
    <t>139001101</t>
  </si>
  <si>
    <t>Příplatek za ztížení vykopávky v blízkosti podzemního vedení</t>
  </si>
  <si>
    <t>-383879223</t>
  </si>
  <si>
    <t>11</t>
  </si>
  <si>
    <t>14172R02</t>
  </si>
  <si>
    <t>Přechod komunikace provedený bezvýkopovou technologií pro potrubí PE D110</t>
  </si>
  <si>
    <t>m</t>
  </si>
  <si>
    <t>827596507</t>
  </si>
  <si>
    <t>12</t>
  </si>
  <si>
    <t>151101101</t>
  </si>
  <si>
    <t>Zřízení příložného pažení a rozepření stěn rýh hl do 2 m</t>
  </si>
  <si>
    <t>1469072706</t>
  </si>
  <si>
    <t>13</t>
  </si>
  <si>
    <t>151101111</t>
  </si>
  <si>
    <t>Odstranění příložného pažení a rozepření stěn rýh hl do 2 m</t>
  </si>
  <si>
    <t>-2130818805</t>
  </si>
  <si>
    <t>14</t>
  </si>
  <si>
    <t>151101201</t>
  </si>
  <si>
    <t>Zřízení příložného pažení stěn výkopu hl do 4 m</t>
  </si>
  <si>
    <t>1069643539</t>
  </si>
  <si>
    <t>151101211</t>
  </si>
  <si>
    <t>Odstranění příložného pažení stěn hl do 4 m</t>
  </si>
  <si>
    <t>785488182</t>
  </si>
  <si>
    <t>16</t>
  </si>
  <si>
    <t>151101301</t>
  </si>
  <si>
    <t>Zřízení rozepření stěn při pažení příložném hl do 4 m</t>
  </si>
  <si>
    <t>-1727506884</t>
  </si>
  <si>
    <t>17</t>
  </si>
  <si>
    <t>151101311</t>
  </si>
  <si>
    <t>Odstranění rozepření stěn při pažení příložném hl do 4 m</t>
  </si>
  <si>
    <t>-1906190182</t>
  </si>
  <si>
    <t>18</t>
  </si>
  <si>
    <t>162351103</t>
  </si>
  <si>
    <t>Vodorovné přemístění přes 50 do 500 m výkopku/sypaniny z horniny třídy těžitelnosti I skupiny 1 až 3</t>
  </si>
  <si>
    <t>-288101732</t>
  </si>
  <si>
    <t>19</t>
  </si>
  <si>
    <t>162751R01</t>
  </si>
  <si>
    <t>Vodorovné přemístění přebytečného výkopku  na skládku</t>
  </si>
  <si>
    <t>696651332</t>
  </si>
  <si>
    <t>20</t>
  </si>
  <si>
    <t>167151101</t>
  </si>
  <si>
    <t>Nakládání výkopku z hornin třídy těžitelnosti I skupiny 1 až 3 do 100 m3</t>
  </si>
  <si>
    <t>-2126003209</t>
  </si>
  <si>
    <t>171201231</t>
  </si>
  <si>
    <t>Poplatek za uložení zeminy a kamení na recyklační skládce (skládkovné) kód odpadu 17 05 04</t>
  </si>
  <si>
    <t>t</t>
  </si>
  <si>
    <t>-1193733811</t>
  </si>
  <si>
    <t>22</t>
  </si>
  <si>
    <t>171251201</t>
  </si>
  <si>
    <t>Uložení sypaniny na skládky nebo meziskládky</t>
  </si>
  <si>
    <t>1732585840</t>
  </si>
  <si>
    <t>23</t>
  </si>
  <si>
    <t>174151101</t>
  </si>
  <si>
    <t>Zásyp jam, šachet rýh nebo kolem objektů sypaninou se zhutněním</t>
  </si>
  <si>
    <t>-1071167774</t>
  </si>
  <si>
    <t>24</t>
  </si>
  <si>
    <t>175151101</t>
  </si>
  <si>
    <t>Obsypání potrubí strojně sypaninou bez prohození, uloženou do 3 m</t>
  </si>
  <si>
    <t>1997104106</t>
  </si>
  <si>
    <t>25</t>
  </si>
  <si>
    <t>M</t>
  </si>
  <si>
    <t>58337303</t>
  </si>
  <si>
    <t>štěrkopísek frakce 0/8</t>
  </si>
  <si>
    <t>-2130820140</t>
  </si>
  <si>
    <t>Zakládání</t>
  </si>
  <si>
    <t>26</t>
  </si>
  <si>
    <t>211531111</t>
  </si>
  <si>
    <t>Výplň odvodňovacích žeber nebo trativodů kamenivem hrubým drceným frakce 16 až 63 mm</t>
  </si>
  <si>
    <t>1486897686</t>
  </si>
  <si>
    <t>27</t>
  </si>
  <si>
    <t>212755214</t>
  </si>
  <si>
    <t>Trativody z drenážních trubek plastových flexibilních D 100 mm bez lože</t>
  </si>
  <si>
    <t>-271647185</t>
  </si>
  <si>
    <t>Vodorovné konstrukce</t>
  </si>
  <si>
    <t>28</t>
  </si>
  <si>
    <t>451541111R</t>
  </si>
  <si>
    <t>Lože pod potrubí otevřený výkop ze štěrku fr. 8/16mm</t>
  </si>
  <si>
    <t>956683093</t>
  </si>
  <si>
    <t>29</t>
  </si>
  <si>
    <t>451572111</t>
  </si>
  <si>
    <t>Lože pod potrubí otevřený výkop z kameniva drobného těženého</t>
  </si>
  <si>
    <t>1777350556</t>
  </si>
  <si>
    <t>30</t>
  </si>
  <si>
    <t>452313161</t>
  </si>
  <si>
    <t>Podkladní bloky z betonu prostého tř. C 25/30 otevřený výkop</t>
  </si>
  <si>
    <t>-450973879</t>
  </si>
  <si>
    <t>Komunikace</t>
  </si>
  <si>
    <t>31</t>
  </si>
  <si>
    <t>566000R02</t>
  </si>
  <si>
    <t>Vyspravení cyklostezky po překopech dle požadavku správce (uvedení do původního stavu)</t>
  </si>
  <si>
    <t>1683283881</t>
  </si>
  <si>
    <t>Trubní vedení</t>
  </si>
  <si>
    <t>32</t>
  </si>
  <si>
    <t>871251211</t>
  </si>
  <si>
    <t>Montáž potrubí z PE100 SDR 11 otevřený výkop svařovaných elektrotvarovkou D 110 x 10,0 mm</t>
  </si>
  <si>
    <t>1114968576</t>
  </si>
  <si>
    <t>33</t>
  </si>
  <si>
    <t>28613116</t>
  </si>
  <si>
    <t>trubka vodovodní PE100 PN 16 SDR11 110x10,0mm</t>
  </si>
  <si>
    <t>644326132</t>
  </si>
  <si>
    <t>34</t>
  </si>
  <si>
    <t>286139R02</t>
  </si>
  <si>
    <t>liniové elektrotvarovky pro potrubí vodovodní PE 100 SDR 11</t>
  </si>
  <si>
    <t>soubor</t>
  </si>
  <si>
    <t>-422117208</t>
  </si>
  <si>
    <t>35</t>
  </si>
  <si>
    <t>891241112</t>
  </si>
  <si>
    <t>Montáž vodovodních šoupátek otevřený výkop DN 80</t>
  </si>
  <si>
    <t>kus</t>
  </si>
  <si>
    <t>-1137827821</t>
  </si>
  <si>
    <t>36</t>
  </si>
  <si>
    <t>42221116R</t>
  </si>
  <si>
    <t>šoupátko voda DN 80 PN16</t>
  </si>
  <si>
    <t>-900522524</t>
  </si>
  <si>
    <t>37</t>
  </si>
  <si>
    <t>891247112</t>
  </si>
  <si>
    <t>Montáž hydrantů podzemních DN 80</t>
  </si>
  <si>
    <t>662202137</t>
  </si>
  <si>
    <t>38</t>
  </si>
  <si>
    <t>42273591R</t>
  </si>
  <si>
    <t>hydrant podzemní DN 80 PN 16  krycí v 1500mm</t>
  </si>
  <si>
    <t>1262455197</t>
  </si>
  <si>
    <t>39</t>
  </si>
  <si>
    <t>891261112</t>
  </si>
  <si>
    <t>Montáž vodovodních šoupátek otevřený výkop DN 100</t>
  </si>
  <si>
    <t>50495870</t>
  </si>
  <si>
    <t>40</t>
  </si>
  <si>
    <t>42221117R</t>
  </si>
  <si>
    <t>šoupátko voda DN 100 PN16</t>
  </si>
  <si>
    <t>-435953440</t>
  </si>
  <si>
    <t>41</t>
  </si>
  <si>
    <t>892271111</t>
  </si>
  <si>
    <t>Tlaková zkouška vodou potrubí DN 100 nebo 125</t>
  </si>
  <si>
    <t>143771738</t>
  </si>
  <si>
    <t>42</t>
  </si>
  <si>
    <t>892273122</t>
  </si>
  <si>
    <t>Proplach a dezinfekce vodovodního potrubí DN od 80 do 125</t>
  </si>
  <si>
    <t>877441023</t>
  </si>
  <si>
    <t>43</t>
  </si>
  <si>
    <t>892372111</t>
  </si>
  <si>
    <t>Zabezpečení konců potrubí DN do 300 při tlakových zkouškách vodou</t>
  </si>
  <si>
    <t>1820407614</t>
  </si>
  <si>
    <t>44</t>
  </si>
  <si>
    <t>893420R01</t>
  </si>
  <si>
    <t>Osazení betonových šachet do 14,0 t</t>
  </si>
  <si>
    <t>588739611</t>
  </si>
  <si>
    <t>45</t>
  </si>
  <si>
    <t>59224R01</t>
  </si>
  <si>
    <t xml:space="preserve">Dodání vodoměrné šachty - ŽB prefabrikát </t>
  </si>
  <si>
    <t>kpl</t>
  </si>
  <si>
    <t>-1310139599</t>
  </si>
  <si>
    <t>46</t>
  </si>
  <si>
    <t>893420R02</t>
  </si>
  <si>
    <t>Výstroj vodoměrné šachty, mont+dod</t>
  </si>
  <si>
    <t>732031330</t>
  </si>
  <si>
    <t>47</t>
  </si>
  <si>
    <t>899401112</t>
  </si>
  <si>
    <t>Osazení poklopů litinových šoupátkových</t>
  </si>
  <si>
    <t>1239115777</t>
  </si>
  <si>
    <t>48</t>
  </si>
  <si>
    <t>42291352</t>
  </si>
  <si>
    <t>poklop litinový šoupátkový pro zemní soupravy osazení do terénu a do vozovky</t>
  </si>
  <si>
    <t>1338353050</t>
  </si>
  <si>
    <t>49</t>
  </si>
  <si>
    <t>899401113</t>
  </si>
  <si>
    <t>Osazení poklopů litinových hydrantových</t>
  </si>
  <si>
    <t>-1958486110</t>
  </si>
  <si>
    <t>50</t>
  </si>
  <si>
    <t>42291452</t>
  </si>
  <si>
    <t>poklop litinový hydrantový DN 80</t>
  </si>
  <si>
    <t>2074395684</t>
  </si>
  <si>
    <t>51</t>
  </si>
  <si>
    <t>899713111</t>
  </si>
  <si>
    <t>Orientační tabulky na sloupku betonovém nebo ocelovém</t>
  </si>
  <si>
    <t>122372017</t>
  </si>
  <si>
    <t>52</t>
  </si>
  <si>
    <t>899721111</t>
  </si>
  <si>
    <t>Signalizační vodič DN do 150 mm na potrubí</t>
  </si>
  <si>
    <t>1237649574</t>
  </si>
  <si>
    <t>53</t>
  </si>
  <si>
    <t>899722112</t>
  </si>
  <si>
    <t>Krytí potrubí z plastů výstražnou fólií z PVC 25 cm</t>
  </si>
  <si>
    <t>694241525</t>
  </si>
  <si>
    <t>54</t>
  </si>
  <si>
    <t>899999R01</t>
  </si>
  <si>
    <t>Napojení na stávající vodovod, vč. příslušných tvarovek a armatur, mont+dod</t>
  </si>
  <si>
    <t>375573258</t>
  </si>
  <si>
    <t>Ostatní konstrukce a práce, bourání</t>
  </si>
  <si>
    <t>55</t>
  </si>
  <si>
    <t>919732211</t>
  </si>
  <si>
    <t>Styčná spára napojení nového živičného povrchu na stávající za tepla š 15 mm hl 25 mm s prořezáním</t>
  </si>
  <si>
    <t>-718422299</t>
  </si>
  <si>
    <t>56</t>
  </si>
  <si>
    <t>919735112</t>
  </si>
  <si>
    <t>Řezání stávajícího živičného krytu hl přes 50 do 100 mm</t>
  </si>
  <si>
    <t>-2105263298</t>
  </si>
  <si>
    <t>57</t>
  </si>
  <si>
    <t>933901111</t>
  </si>
  <si>
    <t>Provedení zkoušky vodotěsnosti nádrže do 1000 m3</t>
  </si>
  <si>
    <t>1312988573</t>
  </si>
  <si>
    <t>58</t>
  </si>
  <si>
    <t>08211321</t>
  </si>
  <si>
    <t>voda pitná pro ostatní odběratele</t>
  </si>
  <si>
    <t>361995216</t>
  </si>
  <si>
    <t>997</t>
  </si>
  <si>
    <t>Přesun sutě</t>
  </si>
  <si>
    <t>59</t>
  </si>
  <si>
    <t>997013873</t>
  </si>
  <si>
    <t>Poplatek za uložení stavebního odpadu na recyklační skládce (skládkovné) zeminy a kamení zatříděného do Katalogu odpadů pod kódem 17 05 04</t>
  </si>
  <si>
    <t>-1194562260</t>
  </si>
  <si>
    <t>60</t>
  </si>
  <si>
    <t>997013875</t>
  </si>
  <si>
    <t>Poplatek za uložení stavebního odpadu na recyklační skládce (skládkovné) asfaltového bez obsahu dehtu zatříděného do Katalogu odpadů pod kódem 17 03 02</t>
  </si>
  <si>
    <t>548940172</t>
  </si>
  <si>
    <t>61</t>
  </si>
  <si>
    <t>997221R01</t>
  </si>
  <si>
    <t>Odvoz suti a vybouraných hmot na skládku se složením a hrubým urovnáním</t>
  </si>
  <si>
    <t>-1735196060</t>
  </si>
  <si>
    <t>998</t>
  </si>
  <si>
    <t>Přesun hmot</t>
  </si>
  <si>
    <t>62</t>
  </si>
  <si>
    <t>998276101</t>
  </si>
  <si>
    <t>Přesun hmot pro trubní vedení z trub z plastických hmot otevřený výkop</t>
  </si>
  <si>
    <t>-1964892553</t>
  </si>
  <si>
    <t xml:space="preserve">IO 02 - Kanalizace splašková tlaková, přípojka kanalizace </t>
  </si>
  <si>
    <t xml:space="preserve">    3 - Svislé a kompletní konstrukce</t>
  </si>
  <si>
    <t>-1460552950</t>
  </si>
  <si>
    <t>443207998</t>
  </si>
  <si>
    <t>-487673683</t>
  </si>
  <si>
    <t>705681885</t>
  </si>
  <si>
    <t>-120702130</t>
  </si>
  <si>
    <t>14172R01</t>
  </si>
  <si>
    <t>Přechod komunikace provedený bezvýkopovou technologií pro potrubí PE D90</t>
  </si>
  <si>
    <t>-1992257269</t>
  </si>
  <si>
    <t>-495478019</t>
  </si>
  <si>
    <t>951390159</t>
  </si>
  <si>
    <t>431383778</t>
  </si>
  <si>
    <t xml:space="preserve">Vodorovné přemístění přebytečného výkopku na skládku </t>
  </si>
  <si>
    <t>1116907285</t>
  </si>
  <si>
    <t>-1990734054</t>
  </si>
  <si>
    <t>1277680422</t>
  </si>
  <si>
    <t>-2075400553</t>
  </si>
  <si>
    <t>-258330910</t>
  </si>
  <si>
    <t>-35663187</t>
  </si>
  <si>
    <t>-890935232</t>
  </si>
  <si>
    <t>-1284909867</t>
  </si>
  <si>
    <t>-98877585</t>
  </si>
  <si>
    <t>Svislé a kompletní konstrukce</t>
  </si>
  <si>
    <t>382000R01</t>
  </si>
  <si>
    <t>Stavební připravenost pro osazení DČS, mont+dod</t>
  </si>
  <si>
    <t>1345309503</t>
  </si>
  <si>
    <t>382000R02</t>
  </si>
  <si>
    <t>Opatření proti vyplavání čerpací jímky</t>
  </si>
  <si>
    <t>-1342602753</t>
  </si>
  <si>
    <t>382411R01</t>
  </si>
  <si>
    <t>Domovní čerpací stanice plastová DN800 komplet s čerpadlem včetně vystrojení a elektroinstalace, mont+dod</t>
  </si>
  <si>
    <t>2002009770</t>
  </si>
  <si>
    <t>881611444</t>
  </si>
  <si>
    <t>-1362327648</t>
  </si>
  <si>
    <t>-1860238110</t>
  </si>
  <si>
    <t>452311161</t>
  </si>
  <si>
    <t>Podkladní desky z betonu prostého tř. C 25/30 otevřený výkop</t>
  </si>
  <si>
    <t>-345409493</t>
  </si>
  <si>
    <t>871224201</t>
  </si>
  <si>
    <t>Montáž kanalizačního potrubí z PE SDR11 otevřený výkop sklon do 20 % svařovaných na tupo D 63x5,8 mm</t>
  </si>
  <si>
    <t>453328100</t>
  </si>
  <si>
    <t>28613382</t>
  </si>
  <si>
    <t>potrubí kanalizační tlakové PE100 SDR11 návin se signalizační vrstvou 63x5,8mm</t>
  </si>
  <si>
    <t>-1403352827</t>
  </si>
  <si>
    <t>871254202</t>
  </si>
  <si>
    <t>Montáž kanalizačního potrubí z PE SDR11 otevřený výkop sklon do 20 % svařovaných na tupo D 90x8,2 mm</t>
  </si>
  <si>
    <t>-2076095047</t>
  </si>
  <si>
    <t>28613384</t>
  </si>
  <si>
    <t>potrubí kanalizační tlakové PE100 SDR11 návin se signalizační vrstvou 90x8,2mm</t>
  </si>
  <si>
    <t>-1628106520</t>
  </si>
  <si>
    <t>286139R03</t>
  </si>
  <si>
    <t>liniové elektrotvarovky pro potrubí tlakové kanalizaceí PE 100 SDR 11</t>
  </si>
  <si>
    <t>414929341</t>
  </si>
  <si>
    <t>871313121</t>
  </si>
  <si>
    <t>Montáž kanalizačního potrubí z PVC těsněné gumovým kroužkem otevřený výkop sklon do 20 % DN 160</t>
  </si>
  <si>
    <t>-325625887</t>
  </si>
  <si>
    <t>28611173</t>
  </si>
  <si>
    <t>trubka kanalizační PVC DN 160x1000mm SN10</t>
  </si>
  <si>
    <t>-1322011914</t>
  </si>
  <si>
    <t>891247R01</t>
  </si>
  <si>
    <t>Montáž proplachovací soupravy na odpadní vodu DN80, vč. dodání příslušných tvarovek</t>
  </si>
  <si>
    <t>-2085913954</t>
  </si>
  <si>
    <t>42273591R1</t>
  </si>
  <si>
    <t xml:space="preserve">Proplachovací souprava na odp. vodu PS1 - PH-DN80 </t>
  </si>
  <si>
    <t>1107082050</t>
  </si>
  <si>
    <t>892241111</t>
  </si>
  <si>
    <t>Tlaková zkouška vodou potrubí DN do 80</t>
  </si>
  <si>
    <t>1994053879</t>
  </si>
  <si>
    <t>-17694083</t>
  </si>
  <si>
    <t>1859534727</t>
  </si>
  <si>
    <t>996501846</t>
  </si>
  <si>
    <t>443565446</t>
  </si>
  <si>
    <t>1856130872</t>
  </si>
  <si>
    <t>1987514004</t>
  </si>
  <si>
    <t>899999R02</t>
  </si>
  <si>
    <t>Napojení na tlakový řad PE D90, vč. příslušných tvarovek a armatur, mont+dod</t>
  </si>
  <si>
    <t>-836783435</t>
  </si>
  <si>
    <t>899999R03</t>
  </si>
  <si>
    <t>Napojení na stávající tlakový řad PE D110, vč. příslušných tvarovek a armatur, mont+dod</t>
  </si>
  <si>
    <t>946002120</t>
  </si>
  <si>
    <t>-1181639093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</si>
  <si>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</si>
  <si>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</si>
  <si>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</si>
  <si>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VRN1</t>
  </si>
  <si>
    <t>Průzkumné, geodetické a projektové práce</t>
  </si>
  <si>
    <t>012203000</t>
  </si>
  <si>
    <t>Geodetické práce při provádění stavby</t>
  </si>
  <si>
    <t>1024</t>
  </si>
  <si>
    <t>1423416727</t>
  </si>
  <si>
    <t>013254000</t>
  </si>
  <si>
    <t>Dokumentace skutečného provedení stavby</t>
  </si>
  <si>
    <t>-2054346088</t>
  </si>
  <si>
    <t>VRN3</t>
  </si>
  <si>
    <t>Zařízení staveniště</t>
  </si>
  <si>
    <t>030001000</t>
  </si>
  <si>
    <t>Zařízení staveniště dle POV stavby (zřízení, provoz, odstranění)</t>
  </si>
  <si>
    <t>-1973025125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</si>
</sst>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4" fontId="1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</xf>
    <xf numFmtId="49" fontId="29" fillId="0" borderId="22" xfId="0" applyNumberFormat="1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center" vertical="center" wrapText="1"/>
    </xf>
    <xf numFmtId="167" fontId="29" fillId="0" borderId="22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22" xfId="0" applyFont="1" applyBorder="1" applyAlignment="1" applyProtection="1">
      <alignment vertical="center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horizontal="center" vertical="center"/>
    </xf>
    <xf numFmtId="166" fontId="18" fillId="0" borderId="20" xfId="0" applyNumberFormat="1" applyFont="1" applyBorder="1" applyAlignment="1" applyProtection="1">
      <alignment vertical="center"/>
    </xf>
    <xf numFmtId="166" fontId="18" fillId="0" borderId="21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2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workbookViewId="0"/>
  </sheetViews>
  <sheetFormatPr defaultRowHeight="14.4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 x14ac:dyDescent="0.2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 x14ac:dyDescent="0.2"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S2" s="14" t="s">
        <v>6</v>
      </c>
      <c r="BT2" s="14" t="s">
        <v>7</v>
      </c>
    </row>
    <row r="3" spans="1:74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" customHeight="1" x14ac:dyDescent="0.2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S4" s="14" t="s">
        <v>11</v>
      </c>
    </row>
    <row r="5" spans="1:74" s="1" customFormat="1" ht="12" customHeight="1" x14ac:dyDescent="0.2">
      <c r="B5" s="18"/>
      <c r="C5" s="19"/>
      <c r="D5" s="22" t="s">
        <v>12</v>
      </c>
      <c r="E5" s="19"/>
      <c r="F5" s="19"/>
      <c r="G5" s="19"/>
      <c r="H5" s="19"/>
      <c r="I5" s="19"/>
      <c r="J5" s="19"/>
      <c r="K5" s="207" t="s">
        <v>13</v>
      </c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19"/>
      <c r="AL5" s="19"/>
      <c r="AM5" s="19"/>
      <c r="AN5" s="19"/>
      <c r="AO5" s="19"/>
      <c r="AP5" s="19"/>
      <c r="AQ5" s="19"/>
      <c r="AR5" s="17"/>
      <c r="BS5" s="14" t="s">
        <v>6</v>
      </c>
    </row>
    <row r="6" spans="1:74" s="1" customFormat="1" ht="36.9" customHeight="1" x14ac:dyDescent="0.2">
      <c r="B6" s="18"/>
      <c r="C6" s="19"/>
      <c r="D6" s="24" t="s">
        <v>14</v>
      </c>
      <c r="E6" s="19"/>
      <c r="F6" s="19"/>
      <c r="G6" s="19"/>
      <c r="H6" s="19"/>
      <c r="I6" s="19"/>
      <c r="J6" s="19"/>
      <c r="K6" s="209" t="s">
        <v>15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19"/>
      <c r="AL6" s="19"/>
      <c r="AM6" s="19"/>
      <c r="AN6" s="19"/>
      <c r="AO6" s="19"/>
      <c r="AP6" s="19"/>
      <c r="AQ6" s="19"/>
      <c r="AR6" s="17"/>
      <c r="BS6" s="14" t="s">
        <v>6</v>
      </c>
    </row>
    <row r="7" spans="1:74" s="1" customFormat="1" ht="12" customHeight="1" x14ac:dyDescent="0.2">
      <c r="B7" s="18"/>
      <c r="C7" s="19"/>
      <c r="D7" s="25" t="s">
        <v>16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5" t="s">
        <v>17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pans="1:74" s="1" customFormat="1" ht="12" customHeight="1" x14ac:dyDescent="0.2">
      <c r="B8" s="18"/>
      <c r="C8" s="19"/>
      <c r="D8" s="25" t="s">
        <v>18</v>
      </c>
      <c r="E8" s="19"/>
      <c r="F8" s="19"/>
      <c r="G8" s="19"/>
      <c r="H8" s="19"/>
      <c r="I8" s="19"/>
      <c r="J8" s="19"/>
      <c r="K8" s="23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5" t="s">
        <v>20</v>
      </c>
      <c r="AL8" s="19"/>
      <c r="AM8" s="19"/>
      <c r="AN8" s="23" t="s">
        <v>21</v>
      </c>
      <c r="AO8" s="19"/>
      <c r="AP8" s="19"/>
      <c r="AQ8" s="19"/>
      <c r="AR8" s="17"/>
      <c r="BS8" s="14" t="s">
        <v>6</v>
      </c>
    </row>
    <row r="9" spans="1:74" s="1" customFormat="1" ht="14.4" customHeight="1" x14ac:dyDescent="0.2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6</v>
      </c>
    </row>
    <row r="10" spans="1:74" s="1" customFormat="1" ht="12" customHeight="1" x14ac:dyDescent="0.2">
      <c r="B10" s="18"/>
      <c r="C10" s="19"/>
      <c r="D10" s="25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5" t="s">
        <v>23</v>
      </c>
      <c r="AL10" s="19"/>
      <c r="AM10" s="19"/>
      <c r="AN10" s="23" t="s">
        <v>24</v>
      </c>
      <c r="AO10" s="19"/>
      <c r="AP10" s="19"/>
      <c r="AQ10" s="19"/>
      <c r="AR10" s="17"/>
      <c r="BS10" s="14" t="s">
        <v>6</v>
      </c>
    </row>
    <row r="11" spans="1:74" s="1" customFormat="1" ht="18.45" customHeight="1" x14ac:dyDescent="0.2">
      <c r="B11" s="18"/>
      <c r="C11" s="19"/>
      <c r="D11" s="19"/>
      <c r="E11" s="23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5" t="s">
        <v>26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6</v>
      </c>
    </row>
    <row r="12" spans="1:74" s="1" customFormat="1" ht="6.9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pans="1:74" s="1" customFormat="1" ht="12" customHeight="1" x14ac:dyDescent="0.2">
      <c r="B13" s="18"/>
      <c r="C13" s="19"/>
      <c r="D13" s="25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5" t="s">
        <v>23</v>
      </c>
      <c r="AL13" s="19"/>
      <c r="AM13" s="19"/>
      <c r="AN13" s="23" t="s">
        <v>1</v>
      </c>
      <c r="AO13" s="19"/>
      <c r="AP13" s="19"/>
      <c r="AQ13" s="19"/>
      <c r="AR13" s="17"/>
      <c r="BS13" s="14" t="s">
        <v>6</v>
      </c>
    </row>
    <row r="14" spans="1:74" ht="13.2" x14ac:dyDescent="0.2">
      <c r="B14" s="18"/>
      <c r="C14" s="19"/>
      <c r="D14" s="19"/>
      <c r="E14" s="23" t="s">
        <v>28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5" t="s">
        <v>26</v>
      </c>
      <c r="AL14" s="19"/>
      <c r="AM14" s="19"/>
      <c r="AN14" s="23" t="s">
        <v>1</v>
      </c>
      <c r="AO14" s="19"/>
      <c r="AP14" s="19"/>
      <c r="AQ14" s="19"/>
      <c r="AR14" s="17"/>
      <c r="BS14" s="14" t="s">
        <v>6</v>
      </c>
    </row>
    <row r="15" spans="1:74" s="1" customFormat="1" ht="6.9" customHeight="1" x14ac:dyDescent="0.2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pans="1:74" s="1" customFormat="1" ht="12" customHeight="1" x14ac:dyDescent="0.2">
      <c r="B16" s="18"/>
      <c r="C16" s="19"/>
      <c r="D16" s="25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5" t="s">
        <v>23</v>
      </c>
      <c r="AL16" s="19"/>
      <c r="AM16" s="19"/>
      <c r="AN16" s="23" t="s">
        <v>30</v>
      </c>
      <c r="AO16" s="19"/>
      <c r="AP16" s="19"/>
      <c r="AQ16" s="19"/>
      <c r="AR16" s="17"/>
      <c r="BS16" s="14" t="s">
        <v>4</v>
      </c>
    </row>
    <row r="17" spans="1:71" s="1" customFormat="1" ht="18.45" customHeight="1" x14ac:dyDescent="0.2">
      <c r="B17" s="18"/>
      <c r="C17" s="19"/>
      <c r="D17" s="19"/>
      <c r="E17" s="23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5" t="s">
        <v>26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32</v>
      </c>
    </row>
    <row r="18" spans="1:71" s="1" customFormat="1" ht="6.9" customHeight="1" x14ac:dyDescent="0.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6</v>
      </c>
    </row>
    <row r="19" spans="1:71" s="1" customFormat="1" ht="12" customHeight="1" x14ac:dyDescent="0.2">
      <c r="B19" s="18"/>
      <c r="C19" s="19"/>
      <c r="D19" s="25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5" t="s">
        <v>23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6</v>
      </c>
    </row>
    <row r="20" spans="1:71" s="1" customFormat="1" ht="18.45" customHeight="1" x14ac:dyDescent="0.2">
      <c r="B20" s="18"/>
      <c r="C20" s="19"/>
      <c r="D20" s="19"/>
      <c r="E20" s="23" t="s">
        <v>28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5" t="s">
        <v>26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32</v>
      </c>
    </row>
    <row r="21" spans="1:71" s="1" customFormat="1" ht="6.9" customHeight="1" x14ac:dyDescent="0.2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pans="1:71" s="1" customFormat="1" ht="12" customHeight="1" x14ac:dyDescent="0.2">
      <c r="B22" s="18"/>
      <c r="C22" s="19"/>
      <c r="D22" s="25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pans="1:71" s="1" customFormat="1" ht="16.5" customHeight="1" x14ac:dyDescent="0.2">
      <c r="B23" s="18"/>
      <c r="C23" s="19"/>
      <c r="D23" s="19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19"/>
      <c r="AP23" s="19"/>
      <c r="AQ23" s="19"/>
      <c r="AR23" s="17"/>
    </row>
    <row r="24" spans="1:71" s="1" customFormat="1" ht="6.9" customHeight="1" x14ac:dyDescent="0.2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pans="1:71" s="1" customFormat="1" ht="6.9" customHeight="1" x14ac:dyDescent="0.2">
      <c r="B25" s="18"/>
      <c r="C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19"/>
      <c r="AQ25" s="19"/>
      <c r="AR25" s="17"/>
    </row>
    <row r="26" spans="1:71" s="2" customFormat="1" ht="25.95" customHeight="1" x14ac:dyDescent="0.2">
      <c r="A26" s="28"/>
      <c r="B26" s="29"/>
      <c r="C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1">
        <f>ROUND(AG94,2)</f>
        <v>1278136.19</v>
      </c>
      <c r="AL26" s="212"/>
      <c r="AM26" s="212"/>
      <c r="AN26" s="212"/>
      <c r="AO26" s="212"/>
      <c r="AP26" s="30"/>
      <c r="AQ26" s="30"/>
      <c r="AR26" s="33"/>
      <c r="BE26" s="28"/>
    </row>
    <row r="27" spans="1:71" s="2" customFormat="1" ht="6.9" customHeight="1" x14ac:dyDescent="0.2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3"/>
      <c r="BE27" s="28"/>
    </row>
    <row r="28" spans="1:71" s="2" customFormat="1" ht="13.2" x14ac:dyDescent="0.2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213" t="s">
        <v>36</v>
      </c>
      <c r="M28" s="213"/>
      <c r="N28" s="213"/>
      <c r="O28" s="213"/>
      <c r="P28" s="213"/>
      <c r="Q28" s="30"/>
      <c r="R28" s="30"/>
      <c r="S28" s="30"/>
      <c r="T28" s="30"/>
      <c r="U28" s="30"/>
      <c r="V28" s="30"/>
      <c r="W28" s="213" t="s">
        <v>37</v>
      </c>
      <c r="X28" s="213"/>
      <c r="Y28" s="213"/>
      <c r="Z28" s="213"/>
      <c r="AA28" s="213"/>
      <c r="AB28" s="213"/>
      <c r="AC28" s="213"/>
      <c r="AD28" s="213"/>
      <c r="AE28" s="213"/>
      <c r="AF28" s="30"/>
      <c r="AG28" s="30"/>
      <c r="AH28" s="30"/>
      <c r="AI28" s="30"/>
      <c r="AJ28" s="30"/>
      <c r="AK28" s="213" t="s">
        <v>38</v>
      </c>
      <c r="AL28" s="213"/>
      <c r="AM28" s="213"/>
      <c r="AN28" s="213"/>
      <c r="AO28" s="213"/>
      <c r="AP28" s="30"/>
      <c r="AQ28" s="30"/>
      <c r="AR28" s="33"/>
      <c r="BE28" s="28"/>
    </row>
    <row r="29" spans="1:71" s="3" customFormat="1" ht="14.4" customHeight="1" x14ac:dyDescent="0.2">
      <c r="B29" s="34"/>
      <c r="C29" s="35"/>
      <c r="D29" s="25" t="s">
        <v>39</v>
      </c>
      <c r="E29" s="35"/>
      <c r="F29" s="25" t="s">
        <v>40</v>
      </c>
      <c r="G29" s="35"/>
      <c r="H29" s="35"/>
      <c r="I29" s="35"/>
      <c r="J29" s="35"/>
      <c r="K29" s="35"/>
      <c r="L29" s="216">
        <v>0.21</v>
      </c>
      <c r="M29" s="215"/>
      <c r="N29" s="215"/>
      <c r="O29" s="215"/>
      <c r="P29" s="215"/>
      <c r="Q29" s="35"/>
      <c r="R29" s="35"/>
      <c r="S29" s="35"/>
      <c r="T29" s="35"/>
      <c r="U29" s="35"/>
      <c r="V29" s="35"/>
      <c r="W29" s="214">
        <f>ROUND(AZ94, 2)</f>
        <v>1278136.19</v>
      </c>
      <c r="X29" s="215"/>
      <c r="Y29" s="215"/>
      <c r="Z29" s="215"/>
      <c r="AA29" s="215"/>
      <c r="AB29" s="215"/>
      <c r="AC29" s="215"/>
      <c r="AD29" s="215"/>
      <c r="AE29" s="215"/>
      <c r="AF29" s="35"/>
      <c r="AG29" s="35"/>
      <c r="AH29" s="35"/>
      <c r="AI29" s="35"/>
      <c r="AJ29" s="35"/>
      <c r="AK29" s="214">
        <f>ROUND(AV94, 2)</f>
        <v>268408.59999999998</v>
      </c>
      <c r="AL29" s="215"/>
      <c r="AM29" s="215"/>
      <c r="AN29" s="215"/>
      <c r="AO29" s="215"/>
      <c r="AP29" s="35"/>
      <c r="AQ29" s="35"/>
      <c r="AR29" s="36"/>
    </row>
    <row r="30" spans="1:71" s="3" customFormat="1" ht="14.4" customHeight="1" x14ac:dyDescent="0.2">
      <c r="B30" s="34"/>
      <c r="C30" s="35"/>
      <c r="D30" s="35"/>
      <c r="E30" s="35"/>
      <c r="F30" s="25" t="s">
        <v>41</v>
      </c>
      <c r="G30" s="35"/>
      <c r="H30" s="35"/>
      <c r="I30" s="35"/>
      <c r="J30" s="35"/>
      <c r="K30" s="35"/>
      <c r="L30" s="216">
        <v>0.15</v>
      </c>
      <c r="M30" s="215"/>
      <c r="N30" s="215"/>
      <c r="O30" s="215"/>
      <c r="P30" s="215"/>
      <c r="Q30" s="35"/>
      <c r="R30" s="35"/>
      <c r="S30" s="35"/>
      <c r="T30" s="35"/>
      <c r="U30" s="35"/>
      <c r="V30" s="3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F30" s="35"/>
      <c r="AG30" s="35"/>
      <c r="AH30" s="35"/>
      <c r="AI30" s="35"/>
      <c r="AJ30" s="35"/>
      <c r="AK30" s="214">
        <f>ROUND(AW94, 2)</f>
        <v>0</v>
      </c>
      <c r="AL30" s="215"/>
      <c r="AM30" s="215"/>
      <c r="AN30" s="215"/>
      <c r="AO30" s="215"/>
      <c r="AP30" s="35"/>
      <c r="AQ30" s="35"/>
      <c r="AR30" s="36"/>
    </row>
    <row r="31" spans="1:71" s="3" customFormat="1" ht="14.4" hidden="1" customHeight="1" x14ac:dyDescent="0.2">
      <c r="B31" s="34"/>
      <c r="C31" s="35"/>
      <c r="D31" s="35"/>
      <c r="E31" s="35"/>
      <c r="F31" s="25" t="s">
        <v>42</v>
      </c>
      <c r="G31" s="35"/>
      <c r="H31" s="35"/>
      <c r="I31" s="35"/>
      <c r="J31" s="35"/>
      <c r="K31" s="35"/>
      <c r="L31" s="216">
        <v>0.21</v>
      </c>
      <c r="M31" s="215"/>
      <c r="N31" s="215"/>
      <c r="O31" s="215"/>
      <c r="P31" s="215"/>
      <c r="Q31" s="35"/>
      <c r="R31" s="35"/>
      <c r="S31" s="35"/>
      <c r="T31" s="35"/>
      <c r="U31" s="35"/>
      <c r="V31" s="3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F31" s="35"/>
      <c r="AG31" s="35"/>
      <c r="AH31" s="35"/>
      <c r="AI31" s="35"/>
      <c r="AJ31" s="35"/>
      <c r="AK31" s="214">
        <v>0</v>
      </c>
      <c r="AL31" s="215"/>
      <c r="AM31" s="215"/>
      <c r="AN31" s="215"/>
      <c r="AO31" s="215"/>
      <c r="AP31" s="35"/>
      <c r="AQ31" s="35"/>
      <c r="AR31" s="36"/>
    </row>
    <row r="32" spans="1:71" s="3" customFormat="1" ht="14.4" hidden="1" customHeight="1" x14ac:dyDescent="0.2">
      <c r="B32" s="34"/>
      <c r="C32" s="35"/>
      <c r="D32" s="35"/>
      <c r="E32" s="35"/>
      <c r="F32" s="25" t="s">
        <v>43</v>
      </c>
      <c r="G32" s="35"/>
      <c r="H32" s="35"/>
      <c r="I32" s="35"/>
      <c r="J32" s="35"/>
      <c r="K32" s="35"/>
      <c r="L32" s="216">
        <v>0.15</v>
      </c>
      <c r="M32" s="215"/>
      <c r="N32" s="215"/>
      <c r="O32" s="215"/>
      <c r="P32" s="215"/>
      <c r="Q32" s="35"/>
      <c r="R32" s="35"/>
      <c r="S32" s="35"/>
      <c r="T32" s="35"/>
      <c r="U32" s="35"/>
      <c r="V32" s="3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F32" s="35"/>
      <c r="AG32" s="35"/>
      <c r="AH32" s="35"/>
      <c r="AI32" s="35"/>
      <c r="AJ32" s="35"/>
      <c r="AK32" s="214">
        <v>0</v>
      </c>
      <c r="AL32" s="215"/>
      <c r="AM32" s="215"/>
      <c r="AN32" s="215"/>
      <c r="AO32" s="215"/>
      <c r="AP32" s="35"/>
      <c r="AQ32" s="35"/>
      <c r="AR32" s="36"/>
    </row>
    <row r="33" spans="1:57" s="3" customFormat="1" ht="14.4" hidden="1" customHeight="1" x14ac:dyDescent="0.2">
      <c r="B33" s="34"/>
      <c r="C33" s="35"/>
      <c r="D33" s="35"/>
      <c r="E33" s="35"/>
      <c r="F33" s="25" t="s">
        <v>44</v>
      </c>
      <c r="G33" s="35"/>
      <c r="H33" s="35"/>
      <c r="I33" s="35"/>
      <c r="J33" s="35"/>
      <c r="K33" s="35"/>
      <c r="L33" s="216">
        <v>0</v>
      </c>
      <c r="M33" s="215"/>
      <c r="N33" s="215"/>
      <c r="O33" s="215"/>
      <c r="P33" s="215"/>
      <c r="Q33" s="35"/>
      <c r="R33" s="35"/>
      <c r="S33" s="35"/>
      <c r="T33" s="35"/>
      <c r="U33" s="35"/>
      <c r="V33" s="3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F33" s="35"/>
      <c r="AG33" s="35"/>
      <c r="AH33" s="35"/>
      <c r="AI33" s="35"/>
      <c r="AJ33" s="35"/>
      <c r="AK33" s="214">
        <v>0</v>
      </c>
      <c r="AL33" s="215"/>
      <c r="AM33" s="215"/>
      <c r="AN33" s="215"/>
      <c r="AO33" s="215"/>
      <c r="AP33" s="35"/>
      <c r="AQ33" s="35"/>
      <c r="AR33" s="36"/>
    </row>
    <row r="34" spans="1:57" s="2" customFormat="1" ht="6.9" customHeight="1" x14ac:dyDescent="0.2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3"/>
      <c r="BE34" s="28"/>
    </row>
    <row r="35" spans="1:57" s="2" customFormat="1" ht="25.95" customHeight="1" x14ac:dyDescent="0.2">
      <c r="A35" s="28"/>
      <c r="B35" s="29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17" t="s">
        <v>47</v>
      </c>
      <c r="Y35" s="218"/>
      <c r="Z35" s="218"/>
      <c r="AA35" s="218"/>
      <c r="AB35" s="218"/>
      <c r="AC35" s="39"/>
      <c r="AD35" s="39"/>
      <c r="AE35" s="39"/>
      <c r="AF35" s="39"/>
      <c r="AG35" s="39"/>
      <c r="AH35" s="39"/>
      <c r="AI35" s="39"/>
      <c r="AJ35" s="39"/>
      <c r="AK35" s="219">
        <f>SUM(AK26:AK33)</f>
        <v>1546544.79</v>
      </c>
      <c r="AL35" s="218"/>
      <c r="AM35" s="218"/>
      <c r="AN35" s="218"/>
      <c r="AO35" s="220"/>
      <c r="AP35" s="37"/>
      <c r="AQ35" s="37"/>
      <c r="AR35" s="33"/>
      <c r="BE35" s="28"/>
    </row>
    <row r="36" spans="1:57" s="2" customFormat="1" ht="6.9" customHeight="1" x14ac:dyDescent="0.2">
      <c r="A36" s="28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3"/>
      <c r="BE36" s="28"/>
    </row>
    <row r="37" spans="1:57" s="2" customFormat="1" ht="14.4" customHeight="1" x14ac:dyDescent="0.2">
      <c r="A37" s="28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3"/>
      <c r="BE37" s="28"/>
    </row>
    <row r="38" spans="1:57" s="1" customFormat="1" ht="14.4" customHeight="1" x14ac:dyDescent="0.2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 x14ac:dyDescent="0.2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 x14ac:dyDescent="0.2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 x14ac:dyDescent="0.2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 x14ac:dyDescent="0.2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 x14ac:dyDescent="0.2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 x14ac:dyDescent="0.2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 x14ac:dyDescent="0.2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 x14ac:dyDescent="0.2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 x14ac:dyDescent="0.2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 x14ac:dyDescent="0.2">
      <c r="B49" s="41"/>
      <c r="C49" s="42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P49" s="42"/>
      <c r="AQ49" s="42"/>
      <c r="AR49" s="45"/>
    </row>
    <row r="50" spans="1:57" ht="10.199999999999999" x14ac:dyDescent="0.2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.199999999999999" x14ac:dyDescent="0.2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.199999999999999" x14ac:dyDescent="0.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.199999999999999" x14ac:dyDescent="0.2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.199999999999999" x14ac:dyDescent="0.2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.199999999999999" x14ac:dyDescent="0.2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.199999999999999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.199999999999999" x14ac:dyDescent="0.2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.199999999999999" x14ac:dyDescent="0.2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.199999999999999" x14ac:dyDescent="0.2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 x14ac:dyDescent="0.2">
      <c r="A60" s="28"/>
      <c r="B60" s="29"/>
      <c r="C60" s="30"/>
      <c r="D60" s="46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6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6" t="s">
        <v>50</v>
      </c>
      <c r="AI60" s="32"/>
      <c r="AJ60" s="32"/>
      <c r="AK60" s="32"/>
      <c r="AL60" s="32"/>
      <c r="AM60" s="46" t="s">
        <v>51</v>
      </c>
      <c r="AN60" s="32"/>
      <c r="AO60" s="32"/>
      <c r="AP60" s="30"/>
      <c r="AQ60" s="30"/>
      <c r="AR60" s="33"/>
      <c r="BE60" s="28"/>
    </row>
    <row r="61" spans="1:57" ht="10.199999999999999" x14ac:dyDescent="0.2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.199999999999999" x14ac:dyDescent="0.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.199999999999999" x14ac:dyDescent="0.2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 x14ac:dyDescent="0.2">
      <c r="A64" s="28"/>
      <c r="B64" s="29"/>
      <c r="C64" s="30"/>
      <c r="D64" s="43" t="s">
        <v>52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3" t="s">
        <v>53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3"/>
      <c r="BE64" s="28"/>
    </row>
    <row r="65" spans="1:57" ht="10.199999999999999" x14ac:dyDescent="0.2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.199999999999999" x14ac:dyDescent="0.2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.199999999999999" x14ac:dyDescent="0.2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.199999999999999" x14ac:dyDescent="0.2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.199999999999999" x14ac:dyDescent="0.2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.199999999999999" x14ac:dyDescent="0.2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.199999999999999" x14ac:dyDescent="0.2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.199999999999999" x14ac:dyDescent="0.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.199999999999999" x14ac:dyDescent="0.2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.199999999999999" x14ac:dyDescent="0.2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 x14ac:dyDescent="0.2">
      <c r="A75" s="28"/>
      <c r="B75" s="29"/>
      <c r="C75" s="30"/>
      <c r="D75" s="46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6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6" t="s">
        <v>50</v>
      </c>
      <c r="AI75" s="32"/>
      <c r="AJ75" s="32"/>
      <c r="AK75" s="32"/>
      <c r="AL75" s="32"/>
      <c r="AM75" s="46" t="s">
        <v>51</v>
      </c>
      <c r="AN75" s="32"/>
      <c r="AO75" s="32"/>
      <c r="AP75" s="30"/>
      <c r="AQ75" s="30"/>
      <c r="AR75" s="33"/>
      <c r="BE75" s="28"/>
    </row>
    <row r="76" spans="1:57" s="2" customFormat="1" ht="10.199999999999999" x14ac:dyDescent="0.2">
      <c r="A76" s="28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3"/>
      <c r="BE76" s="28"/>
    </row>
    <row r="77" spans="1:57" s="2" customFormat="1" ht="6.9" customHeight="1" x14ac:dyDescent="0.2">
      <c r="A77" s="28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3"/>
      <c r="BE77" s="28"/>
    </row>
    <row r="81" spans="1:91" s="2" customFormat="1" ht="6.9" customHeight="1" x14ac:dyDescent="0.2">
      <c r="A81" s="28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3"/>
      <c r="BE81" s="28"/>
    </row>
    <row r="82" spans="1:91" s="2" customFormat="1" ht="24.9" customHeight="1" x14ac:dyDescent="0.2">
      <c r="A82" s="28"/>
      <c r="B82" s="29"/>
      <c r="C82" s="20" t="s">
        <v>54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3"/>
      <c r="BE82" s="28"/>
    </row>
    <row r="83" spans="1:91" s="2" customFormat="1" ht="6.9" customHeight="1" x14ac:dyDescent="0.2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3"/>
      <c r="BE83" s="28"/>
    </row>
    <row r="84" spans="1:91" s="4" customFormat="1" ht="12" customHeight="1" x14ac:dyDescent="0.2">
      <c r="B84" s="52"/>
      <c r="C84" s="25" t="s">
        <v>12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P2105/6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5" customFormat="1" ht="36.9" customHeight="1" x14ac:dyDescent="0.2">
      <c r="B85" s="55"/>
      <c r="C85" s="56" t="s">
        <v>14</v>
      </c>
      <c r="D85" s="57"/>
      <c r="E85" s="57"/>
      <c r="F85" s="57"/>
      <c r="G85" s="57"/>
      <c r="H85" s="57"/>
      <c r="I85" s="57"/>
      <c r="J85" s="57"/>
      <c r="K85" s="57"/>
      <c r="L85" s="221" t="str">
        <f>K6</f>
        <v>Hasičská zbrojnice – Dolní Jirčany, Vodovod a splašková kanalizace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57"/>
      <c r="AL85" s="57"/>
      <c r="AM85" s="57"/>
      <c r="AN85" s="57"/>
      <c r="AO85" s="57"/>
      <c r="AP85" s="57"/>
      <c r="AQ85" s="57"/>
      <c r="AR85" s="58"/>
    </row>
    <row r="86" spans="1:91" s="2" customFormat="1" ht="6.9" customHeight="1" x14ac:dyDescent="0.2">
      <c r="A86" s="28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3"/>
      <c r="BE86" s="28"/>
    </row>
    <row r="87" spans="1:91" s="2" customFormat="1" ht="12" customHeight="1" x14ac:dyDescent="0.2">
      <c r="A87" s="28"/>
      <c r="B87" s="29"/>
      <c r="C87" s="25" t="s">
        <v>18</v>
      </c>
      <c r="D87" s="30"/>
      <c r="E87" s="30"/>
      <c r="F87" s="30"/>
      <c r="G87" s="30"/>
      <c r="H87" s="30"/>
      <c r="I87" s="30"/>
      <c r="J87" s="30"/>
      <c r="K87" s="30"/>
      <c r="L87" s="59" t="str">
        <f>IF(K8="","",K8)</f>
        <v xml:space="preserve">Psáry - Dolní Jirčany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20</v>
      </c>
      <c r="AJ87" s="30"/>
      <c r="AK87" s="30"/>
      <c r="AL87" s="30"/>
      <c r="AM87" s="223" t="str">
        <f>IF(AN8= "","",AN8)</f>
        <v>10. 10. 2022</v>
      </c>
      <c r="AN87" s="223"/>
      <c r="AO87" s="30"/>
      <c r="AP87" s="30"/>
      <c r="AQ87" s="30"/>
      <c r="AR87" s="33"/>
      <c r="BE87" s="28"/>
    </row>
    <row r="88" spans="1:91" s="2" customFormat="1" ht="6.9" customHeight="1" x14ac:dyDescent="0.2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3"/>
      <c r="BE88" s="28"/>
    </row>
    <row r="89" spans="1:91" s="2" customFormat="1" ht="15.15" customHeight="1" x14ac:dyDescent="0.2">
      <c r="A89" s="28"/>
      <c r="B89" s="29"/>
      <c r="C89" s="25" t="s">
        <v>22</v>
      </c>
      <c r="D89" s="30"/>
      <c r="E89" s="30"/>
      <c r="F89" s="30"/>
      <c r="G89" s="30"/>
      <c r="H89" s="30"/>
      <c r="I89" s="30"/>
      <c r="J89" s="30"/>
      <c r="K89" s="30"/>
      <c r="L89" s="53" t="str">
        <f>IF(E11= "","",E11)</f>
        <v>Obec Psáry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29</v>
      </c>
      <c r="AJ89" s="30"/>
      <c r="AK89" s="30"/>
      <c r="AL89" s="30"/>
      <c r="AM89" s="224" t="str">
        <f>IF(E17="","",E17)</f>
        <v>HW PROJEKT s.r.o.</v>
      </c>
      <c r="AN89" s="225"/>
      <c r="AO89" s="225"/>
      <c r="AP89" s="225"/>
      <c r="AQ89" s="30"/>
      <c r="AR89" s="33"/>
      <c r="AS89" s="226" t="s">
        <v>55</v>
      </c>
      <c r="AT89" s="227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28"/>
    </row>
    <row r="90" spans="1:91" s="2" customFormat="1" ht="15.15" customHeight="1" x14ac:dyDescent="0.2">
      <c r="A90" s="28"/>
      <c r="B90" s="29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53" t="str">
        <f>IF(E14="","",E14)</f>
        <v xml:space="preserve"> 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33</v>
      </c>
      <c r="AJ90" s="30"/>
      <c r="AK90" s="30"/>
      <c r="AL90" s="30"/>
      <c r="AM90" s="224" t="str">
        <f>IF(E20="","",E20)</f>
        <v xml:space="preserve"> </v>
      </c>
      <c r="AN90" s="225"/>
      <c r="AO90" s="225"/>
      <c r="AP90" s="225"/>
      <c r="AQ90" s="30"/>
      <c r="AR90" s="33"/>
      <c r="AS90" s="228"/>
      <c r="AT90" s="229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28"/>
    </row>
    <row r="91" spans="1:91" s="2" customFormat="1" ht="10.8" customHeight="1" x14ac:dyDescent="0.2">
      <c r="A91" s="28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3"/>
      <c r="AS91" s="230"/>
      <c r="AT91" s="231"/>
      <c r="AU91" s="65"/>
      <c r="AV91" s="65"/>
      <c r="AW91" s="65"/>
      <c r="AX91" s="65"/>
      <c r="AY91" s="65"/>
      <c r="AZ91" s="65"/>
      <c r="BA91" s="65"/>
      <c r="BB91" s="65"/>
      <c r="BC91" s="65"/>
      <c r="BD91" s="66"/>
      <c r="BE91" s="28"/>
    </row>
    <row r="92" spans="1:91" s="2" customFormat="1" ht="29.25" customHeight="1" x14ac:dyDescent="0.2">
      <c r="A92" s="28"/>
      <c r="B92" s="29"/>
      <c r="C92" s="232" t="s">
        <v>56</v>
      </c>
      <c r="D92" s="233"/>
      <c r="E92" s="233"/>
      <c r="F92" s="233"/>
      <c r="G92" s="233"/>
      <c r="H92" s="67"/>
      <c r="I92" s="234" t="s">
        <v>57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5" t="s">
        <v>58</v>
      </c>
      <c r="AH92" s="233"/>
      <c r="AI92" s="233"/>
      <c r="AJ92" s="233"/>
      <c r="AK92" s="233"/>
      <c r="AL92" s="233"/>
      <c r="AM92" s="233"/>
      <c r="AN92" s="234" t="s">
        <v>59</v>
      </c>
      <c r="AO92" s="233"/>
      <c r="AP92" s="236"/>
      <c r="AQ92" s="68" t="s">
        <v>60</v>
      </c>
      <c r="AR92" s="33"/>
      <c r="AS92" s="69" t="s">
        <v>61</v>
      </c>
      <c r="AT92" s="70" t="s">
        <v>62</v>
      </c>
      <c r="AU92" s="70" t="s">
        <v>63</v>
      </c>
      <c r="AV92" s="70" t="s">
        <v>64</v>
      </c>
      <c r="AW92" s="70" t="s">
        <v>65</v>
      </c>
      <c r="AX92" s="70" t="s">
        <v>66</v>
      </c>
      <c r="AY92" s="70" t="s">
        <v>67</v>
      </c>
      <c r="AZ92" s="70" t="s">
        <v>68</v>
      </c>
      <c r="BA92" s="70" t="s">
        <v>69</v>
      </c>
      <c r="BB92" s="70" t="s">
        <v>70</v>
      </c>
      <c r="BC92" s="70" t="s">
        <v>71</v>
      </c>
      <c r="BD92" s="71" t="s">
        <v>72</v>
      </c>
      <c r="BE92" s="28"/>
    </row>
    <row r="93" spans="1:91" s="2" customFormat="1" ht="10.8" customHeight="1" x14ac:dyDescent="0.2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3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  <c r="BE93" s="28"/>
    </row>
    <row r="94" spans="1:91" s="6" customFormat="1" ht="32.4" customHeight="1" x14ac:dyDescent="0.2">
      <c r="B94" s="75"/>
      <c r="C94" s="76" t="s">
        <v>73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40">
        <f>ROUND(SUM(AG95:AG97),2)</f>
        <v>1278136.19</v>
      </c>
      <c r="AH94" s="240"/>
      <c r="AI94" s="240"/>
      <c r="AJ94" s="240"/>
      <c r="AK94" s="240"/>
      <c r="AL94" s="240"/>
      <c r="AM94" s="240"/>
      <c r="AN94" s="241">
        <f>SUM(AG94,AT94)</f>
        <v>1546544.79</v>
      </c>
      <c r="AO94" s="241"/>
      <c r="AP94" s="241"/>
      <c r="AQ94" s="79" t="s">
        <v>1</v>
      </c>
      <c r="AR94" s="80"/>
      <c r="AS94" s="81">
        <f>ROUND(SUM(AS95:AS97),2)</f>
        <v>0</v>
      </c>
      <c r="AT94" s="82">
        <f>ROUND(SUM(AV94:AW94),2)</f>
        <v>268408.59999999998</v>
      </c>
      <c r="AU94" s="83">
        <f>ROUND(SUM(AU95:AU97),5)</f>
        <v>0</v>
      </c>
      <c r="AV94" s="82">
        <f>ROUND(AZ94*L29,2)</f>
        <v>268408.59999999998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ROUND(SUM(AZ95:AZ97),2)</f>
        <v>1278136.19</v>
      </c>
      <c r="BA94" s="82">
        <f>ROUND(SUM(BA95:BA97),2)</f>
        <v>0</v>
      </c>
      <c r="BB94" s="82">
        <f>ROUND(SUM(BB95:BB97),2)</f>
        <v>0</v>
      </c>
      <c r="BC94" s="82">
        <f>ROUND(SUM(BC95:BC97),2)</f>
        <v>0</v>
      </c>
      <c r="BD94" s="84">
        <f>ROUND(SUM(BD95:BD97),2)</f>
        <v>0</v>
      </c>
      <c r="BS94" s="85" t="s">
        <v>74</v>
      </c>
      <c r="BT94" s="85" t="s">
        <v>75</v>
      </c>
      <c r="BU94" s="86" t="s">
        <v>76</v>
      </c>
      <c r="BV94" s="85" t="s">
        <v>77</v>
      </c>
      <c r="BW94" s="85" t="s">
        <v>5</v>
      </c>
      <c r="BX94" s="85" t="s">
        <v>78</v>
      </c>
      <c r="CL94" s="85" t="s">
        <v>1</v>
      </c>
    </row>
    <row r="95" spans="1:91" s="7" customFormat="1" ht="16.5" customHeight="1" x14ac:dyDescent="0.2">
      <c r="A95" s="87" t="s">
        <v>79</v>
      </c>
      <c r="B95" s="88"/>
      <c r="C95" s="89"/>
      <c r="D95" s="239" t="s">
        <v>80</v>
      </c>
      <c r="E95" s="239"/>
      <c r="F95" s="239"/>
      <c r="G95" s="239"/>
      <c r="H95" s="239"/>
      <c r="I95" s="90"/>
      <c r="J95" s="239" t="s">
        <v>81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7">
        <f>'IO 01 - Vodovod, přípojka...'!J30</f>
        <v>799335.32</v>
      </c>
      <c r="AH95" s="238"/>
      <c r="AI95" s="238"/>
      <c r="AJ95" s="238"/>
      <c r="AK95" s="238"/>
      <c r="AL95" s="238"/>
      <c r="AM95" s="238"/>
      <c r="AN95" s="237">
        <f>SUM(AG95,AT95)</f>
        <v>967195.74</v>
      </c>
      <c r="AO95" s="238"/>
      <c r="AP95" s="238"/>
      <c r="AQ95" s="91" t="s">
        <v>82</v>
      </c>
      <c r="AR95" s="92"/>
      <c r="AS95" s="93">
        <v>0</v>
      </c>
      <c r="AT95" s="94">
        <f>ROUND(SUM(AV95:AW95),2)</f>
        <v>167860.42</v>
      </c>
      <c r="AU95" s="95">
        <f>'IO 01 - Vodovod, přípojka...'!P125</f>
        <v>0</v>
      </c>
      <c r="AV95" s="94">
        <f>'IO 01 - Vodovod, přípojka...'!J33</f>
        <v>167860.42</v>
      </c>
      <c r="AW95" s="94">
        <f>'IO 01 - Vodovod, přípojka...'!J34</f>
        <v>0</v>
      </c>
      <c r="AX95" s="94">
        <f>'IO 01 - Vodovod, přípojka...'!J35</f>
        <v>0</v>
      </c>
      <c r="AY95" s="94">
        <f>'IO 01 - Vodovod, přípojka...'!J36</f>
        <v>0</v>
      </c>
      <c r="AZ95" s="94">
        <f>'IO 01 - Vodovod, přípojka...'!F33</f>
        <v>799335.32</v>
      </c>
      <c r="BA95" s="94">
        <f>'IO 01 - Vodovod, přípojka...'!F34</f>
        <v>0</v>
      </c>
      <c r="BB95" s="94">
        <f>'IO 01 - Vodovod, přípojka...'!F35</f>
        <v>0</v>
      </c>
      <c r="BC95" s="94">
        <f>'IO 01 - Vodovod, přípojka...'!F36</f>
        <v>0</v>
      </c>
      <c r="BD95" s="96">
        <f>'IO 01 - Vodovod, přípojka...'!F37</f>
        <v>0</v>
      </c>
      <c r="BT95" s="97" t="s">
        <v>83</v>
      </c>
      <c r="BV95" s="97" t="s">
        <v>77</v>
      </c>
      <c r="BW95" s="97" t="s">
        <v>84</v>
      </c>
      <c r="BX95" s="97" t="s">
        <v>5</v>
      </c>
      <c r="CL95" s="97" t="s">
        <v>1</v>
      </c>
      <c r="CM95" s="97" t="s">
        <v>85</v>
      </c>
    </row>
    <row r="96" spans="1:91" s="7" customFormat="1" ht="24.75" customHeight="1" x14ac:dyDescent="0.2">
      <c r="A96" s="87" t="s">
        <v>79</v>
      </c>
      <c r="B96" s="88"/>
      <c r="C96" s="89"/>
      <c r="D96" s="239" t="s">
        <v>86</v>
      </c>
      <c r="E96" s="239"/>
      <c r="F96" s="239"/>
      <c r="G96" s="239"/>
      <c r="H96" s="239"/>
      <c r="I96" s="90"/>
      <c r="J96" s="239" t="s">
        <v>87</v>
      </c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7">
        <f>'IO 02 - Kanalizace splašk...'!J30</f>
        <v>418800.87</v>
      </c>
      <c r="AH96" s="238"/>
      <c r="AI96" s="238"/>
      <c r="AJ96" s="238"/>
      <c r="AK96" s="238"/>
      <c r="AL96" s="238"/>
      <c r="AM96" s="238"/>
      <c r="AN96" s="237">
        <f>SUM(AG96,AT96)</f>
        <v>506749.05</v>
      </c>
      <c r="AO96" s="238"/>
      <c r="AP96" s="238"/>
      <c r="AQ96" s="91" t="s">
        <v>82</v>
      </c>
      <c r="AR96" s="92"/>
      <c r="AS96" s="93">
        <v>0</v>
      </c>
      <c r="AT96" s="94">
        <f>ROUND(SUM(AV96:AW96),2)</f>
        <v>87948.18</v>
      </c>
      <c r="AU96" s="95">
        <f>'IO 02 - Kanalizace splašk...'!P123</f>
        <v>0</v>
      </c>
      <c r="AV96" s="94">
        <f>'IO 02 - Kanalizace splašk...'!J33</f>
        <v>87948.18</v>
      </c>
      <c r="AW96" s="94">
        <f>'IO 02 - Kanalizace splašk...'!J34</f>
        <v>0</v>
      </c>
      <c r="AX96" s="94">
        <f>'IO 02 - Kanalizace splašk...'!J35</f>
        <v>0</v>
      </c>
      <c r="AY96" s="94">
        <f>'IO 02 - Kanalizace splašk...'!J36</f>
        <v>0</v>
      </c>
      <c r="AZ96" s="94">
        <f>'IO 02 - Kanalizace splašk...'!F33</f>
        <v>418800.87</v>
      </c>
      <c r="BA96" s="94">
        <f>'IO 02 - Kanalizace splašk...'!F34</f>
        <v>0</v>
      </c>
      <c r="BB96" s="94">
        <f>'IO 02 - Kanalizace splašk...'!F35</f>
        <v>0</v>
      </c>
      <c r="BC96" s="94">
        <f>'IO 02 - Kanalizace splašk...'!F36</f>
        <v>0</v>
      </c>
      <c r="BD96" s="96">
        <f>'IO 02 - Kanalizace splašk...'!F37</f>
        <v>0</v>
      </c>
      <c r="BT96" s="97" t="s">
        <v>83</v>
      </c>
      <c r="BV96" s="97" t="s">
        <v>77</v>
      </c>
      <c r="BW96" s="97" t="s">
        <v>88</v>
      </c>
      <c r="BX96" s="97" t="s">
        <v>5</v>
      </c>
      <c r="CL96" s="97" t="s">
        <v>1</v>
      </c>
      <c r="CM96" s="97" t="s">
        <v>85</v>
      </c>
    </row>
    <row r="97" spans="1:91" s="7" customFormat="1" ht="16.5" customHeight="1" x14ac:dyDescent="0.2">
      <c r="A97" s="87" t="s">
        <v>79</v>
      </c>
      <c r="B97" s="88"/>
      <c r="C97" s="89"/>
      <c r="D97" s="239" t="s">
        <v>89</v>
      </c>
      <c r="E97" s="239"/>
      <c r="F97" s="239"/>
      <c r="G97" s="239"/>
      <c r="H97" s="239"/>
      <c r="I97" s="90"/>
      <c r="J97" s="239" t="s">
        <v>90</v>
      </c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7">
        <f>'VRN - Vedlejší rozpočtové...'!J30</f>
        <v>60000</v>
      </c>
      <c r="AH97" s="238"/>
      <c r="AI97" s="238"/>
      <c r="AJ97" s="238"/>
      <c r="AK97" s="238"/>
      <c r="AL97" s="238"/>
      <c r="AM97" s="238"/>
      <c r="AN97" s="237">
        <f>SUM(AG97,AT97)</f>
        <v>72600</v>
      </c>
      <c r="AO97" s="238"/>
      <c r="AP97" s="238"/>
      <c r="AQ97" s="91" t="s">
        <v>82</v>
      </c>
      <c r="AR97" s="92"/>
      <c r="AS97" s="98">
        <v>0</v>
      </c>
      <c r="AT97" s="99">
        <f>ROUND(SUM(AV97:AW97),2)</f>
        <v>12600</v>
      </c>
      <c r="AU97" s="100">
        <f>'VRN - Vedlejší rozpočtové...'!P119</f>
        <v>0</v>
      </c>
      <c r="AV97" s="99">
        <f>'VRN - Vedlejší rozpočtové...'!J33</f>
        <v>12600</v>
      </c>
      <c r="AW97" s="99">
        <f>'VRN - Vedlejší rozpočtové...'!J34</f>
        <v>0</v>
      </c>
      <c r="AX97" s="99">
        <f>'VRN - Vedlejší rozpočtové...'!J35</f>
        <v>0</v>
      </c>
      <c r="AY97" s="99">
        <f>'VRN - Vedlejší rozpočtové...'!J36</f>
        <v>0</v>
      </c>
      <c r="AZ97" s="99">
        <f>'VRN - Vedlejší rozpočtové...'!F33</f>
        <v>60000</v>
      </c>
      <c r="BA97" s="99">
        <f>'VRN - Vedlejší rozpočtové...'!F34</f>
        <v>0</v>
      </c>
      <c r="BB97" s="99">
        <f>'VRN - Vedlejší rozpočtové...'!F35</f>
        <v>0</v>
      </c>
      <c r="BC97" s="99">
        <f>'VRN - Vedlejší rozpočtové...'!F36</f>
        <v>0</v>
      </c>
      <c r="BD97" s="101">
        <f>'VRN - Vedlejší rozpočtové...'!F37</f>
        <v>0</v>
      </c>
      <c r="BT97" s="97" t="s">
        <v>83</v>
      </c>
      <c r="BV97" s="97" t="s">
        <v>77</v>
      </c>
      <c r="BW97" s="97" t="s">
        <v>91</v>
      </c>
      <c r="BX97" s="97" t="s">
        <v>5</v>
      </c>
      <c r="CL97" s="97" t="s">
        <v>1</v>
      </c>
      <c r="CM97" s="97" t="s">
        <v>85</v>
      </c>
    </row>
    <row r="98" spans="1:91" s="2" customFormat="1" ht="30" customHeight="1" x14ac:dyDescent="0.2">
      <c r="A98" s="28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3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</row>
    <row r="99" spans="1:91" s="2" customFormat="1" ht="6.9" customHeight="1" x14ac:dyDescent="0.2">
      <c r="A99" s="28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33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</sheetData>
  <sheetProtection algorithmName="SHA-512" hashValue="QsC3qJWZKUG/A4orP4cugkKGzuJxSBPx+BuPiMSfeiA82JtLUILx/79dz4OoSud4bYAI5+V0MfOnYxhqiT+d4g==" saltValue="+qhGtl8nDeCXi31MSZNWNtgmw9npwg60nc9ncB79Y3HWIQa0w6PvwCszzzObtCeIXLCdjpGSS8QsHZ6vgXDiDQ==" spinCount="100000" sheet="1" objects="1" scenarios="1" formatColumns="0" formatRows="0"/>
  <mergeCells count="48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IO 01 - Vodovod, přípojka...'!C2" display="/"/>
    <hyperlink ref="A96" location="'IO 02 - Kanalizace splašk...'!C2" display="/"/>
    <hyperlink ref="A97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7"/>
  <sheetViews>
    <sheetView showGridLines="0" workbookViewId="0"/>
  </sheetViews>
  <sheetFormatPr defaultRowHeight="14.4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 x14ac:dyDescent="0.2">
      <c r="A1" s="19"/>
    </row>
    <row r="2" spans="1:46" s="1" customFormat="1" ht="36.9" customHeight="1" x14ac:dyDescent="0.2"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84</v>
      </c>
    </row>
    <row r="3" spans="1:46" s="1" customFormat="1" ht="6.9" customHeight="1" x14ac:dyDescent="0.2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7"/>
      <c r="AT3" s="14" t="s">
        <v>85</v>
      </c>
    </row>
    <row r="4" spans="1:46" s="1" customFormat="1" ht="24.9" customHeight="1" x14ac:dyDescent="0.2">
      <c r="B4" s="17"/>
      <c r="D4" s="104" t="s">
        <v>92</v>
      </c>
      <c r="L4" s="17"/>
      <c r="M4" s="105" t="s">
        <v>10</v>
      </c>
      <c r="AT4" s="14" t="s">
        <v>4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106" t="s">
        <v>14</v>
      </c>
      <c r="L6" s="17"/>
    </row>
    <row r="7" spans="1:46" s="1" customFormat="1" ht="16.5" customHeight="1" x14ac:dyDescent="0.2">
      <c r="B7" s="17"/>
      <c r="E7" s="243" t="str">
        <f>'Rekapitulace stavby'!K6</f>
        <v>Hasičská zbrojnice – Dolní Jirčany, Vodovod a splašková kanalizace</v>
      </c>
      <c r="F7" s="244"/>
      <c r="G7" s="244"/>
      <c r="H7" s="244"/>
      <c r="L7" s="17"/>
    </row>
    <row r="8" spans="1:46" s="2" customFormat="1" ht="12" customHeight="1" x14ac:dyDescent="0.2">
      <c r="A8" s="28"/>
      <c r="B8" s="33"/>
      <c r="C8" s="28"/>
      <c r="D8" s="106" t="s">
        <v>93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 x14ac:dyDescent="0.2">
      <c r="A9" s="28"/>
      <c r="B9" s="33"/>
      <c r="C9" s="28"/>
      <c r="D9" s="28"/>
      <c r="E9" s="245" t="s">
        <v>94</v>
      </c>
      <c r="F9" s="246"/>
      <c r="G9" s="246"/>
      <c r="H9" s="246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0.199999999999999" x14ac:dyDescent="0.2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 x14ac:dyDescent="0.2">
      <c r="A11" s="28"/>
      <c r="B11" s="33"/>
      <c r="C11" s="28"/>
      <c r="D11" s="106" t="s">
        <v>16</v>
      </c>
      <c r="E11" s="28"/>
      <c r="F11" s="107" t="s">
        <v>1</v>
      </c>
      <c r="G11" s="28"/>
      <c r="H11" s="28"/>
      <c r="I11" s="106" t="s">
        <v>17</v>
      </c>
      <c r="J11" s="107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33"/>
      <c r="C12" s="28"/>
      <c r="D12" s="106" t="s">
        <v>18</v>
      </c>
      <c r="E12" s="28"/>
      <c r="F12" s="107" t="s">
        <v>19</v>
      </c>
      <c r="G12" s="28"/>
      <c r="H12" s="28"/>
      <c r="I12" s="106" t="s">
        <v>20</v>
      </c>
      <c r="J12" s="108" t="str">
        <f>'Rekapitulace stavby'!AN8</f>
        <v>10. 10. 2022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8" customHeight="1" x14ac:dyDescent="0.2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33"/>
      <c r="C14" s="28"/>
      <c r="D14" s="106" t="s">
        <v>22</v>
      </c>
      <c r="E14" s="28"/>
      <c r="F14" s="28"/>
      <c r="G14" s="28"/>
      <c r="H14" s="28"/>
      <c r="I14" s="106" t="s">
        <v>23</v>
      </c>
      <c r="J14" s="107" t="s">
        <v>24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 x14ac:dyDescent="0.2">
      <c r="A15" s="28"/>
      <c r="B15" s="33"/>
      <c r="C15" s="28"/>
      <c r="D15" s="28"/>
      <c r="E15" s="107" t="s">
        <v>25</v>
      </c>
      <c r="F15" s="28"/>
      <c r="G15" s="28"/>
      <c r="H15" s="28"/>
      <c r="I15" s="106" t="s">
        <v>26</v>
      </c>
      <c r="J15" s="107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" customHeight="1" x14ac:dyDescent="0.2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 x14ac:dyDescent="0.2">
      <c r="A17" s="28"/>
      <c r="B17" s="33"/>
      <c r="C17" s="28"/>
      <c r="D17" s="106" t="s">
        <v>27</v>
      </c>
      <c r="E17" s="28"/>
      <c r="F17" s="28"/>
      <c r="G17" s="28"/>
      <c r="H17" s="28"/>
      <c r="I17" s="106" t="s">
        <v>23</v>
      </c>
      <c r="J17" s="107" t="str">
        <f>'Rekapitulace stavby'!AN13</f>
        <v/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 x14ac:dyDescent="0.2">
      <c r="A18" s="28"/>
      <c r="B18" s="33"/>
      <c r="C18" s="28"/>
      <c r="D18" s="28"/>
      <c r="E18" s="247" t="str">
        <f>'Rekapitulace stavby'!E14</f>
        <v xml:space="preserve"> </v>
      </c>
      <c r="F18" s="247"/>
      <c r="G18" s="247"/>
      <c r="H18" s="247"/>
      <c r="I18" s="106" t="s">
        <v>26</v>
      </c>
      <c r="J18" s="107" t="str">
        <f>'Rekapitulace stavby'!AN14</f>
        <v/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" customHeight="1" x14ac:dyDescent="0.2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 x14ac:dyDescent="0.2">
      <c r="A20" s="28"/>
      <c r="B20" s="33"/>
      <c r="C20" s="28"/>
      <c r="D20" s="106" t="s">
        <v>29</v>
      </c>
      <c r="E20" s="28"/>
      <c r="F20" s="28"/>
      <c r="G20" s="28"/>
      <c r="H20" s="28"/>
      <c r="I20" s="106" t="s">
        <v>23</v>
      </c>
      <c r="J20" s="107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 x14ac:dyDescent="0.2">
      <c r="A21" s="28"/>
      <c r="B21" s="33"/>
      <c r="C21" s="28"/>
      <c r="D21" s="28"/>
      <c r="E21" s="107" t="s">
        <v>31</v>
      </c>
      <c r="F21" s="28"/>
      <c r="G21" s="28"/>
      <c r="H21" s="28"/>
      <c r="I21" s="106" t="s">
        <v>26</v>
      </c>
      <c r="J21" s="107" t="s">
        <v>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" customHeight="1" x14ac:dyDescent="0.2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 x14ac:dyDescent="0.2">
      <c r="A23" s="28"/>
      <c r="B23" s="33"/>
      <c r="C23" s="28"/>
      <c r="D23" s="106" t="s">
        <v>33</v>
      </c>
      <c r="E23" s="28"/>
      <c r="F23" s="28"/>
      <c r="G23" s="28"/>
      <c r="H23" s="28"/>
      <c r="I23" s="106" t="s">
        <v>23</v>
      </c>
      <c r="J23" s="107" t="s">
        <v>1</v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 x14ac:dyDescent="0.2">
      <c r="A24" s="28"/>
      <c r="B24" s="33"/>
      <c r="C24" s="28"/>
      <c r="D24" s="28"/>
      <c r="E24" s="107" t="s">
        <v>28</v>
      </c>
      <c r="F24" s="28"/>
      <c r="G24" s="28"/>
      <c r="H24" s="28"/>
      <c r="I24" s="106" t="s">
        <v>26</v>
      </c>
      <c r="J24" s="107" t="s">
        <v>1</v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" customHeight="1" x14ac:dyDescent="0.2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 x14ac:dyDescent="0.2">
      <c r="A26" s="28"/>
      <c r="B26" s="33"/>
      <c r="C26" s="28"/>
      <c r="D26" s="106" t="s">
        <v>34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 x14ac:dyDescent="0.2">
      <c r="A27" s="109"/>
      <c r="B27" s="110"/>
      <c r="C27" s="109"/>
      <c r="D27" s="109"/>
      <c r="E27" s="248" t="s">
        <v>1</v>
      </c>
      <c r="F27" s="248"/>
      <c r="G27" s="248"/>
      <c r="H27" s="248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 x14ac:dyDescent="0.2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" customHeight="1" x14ac:dyDescent="0.2">
      <c r="A29" s="28"/>
      <c r="B29" s="33"/>
      <c r="C29" s="28"/>
      <c r="D29" s="112"/>
      <c r="E29" s="112"/>
      <c r="F29" s="112"/>
      <c r="G29" s="112"/>
      <c r="H29" s="112"/>
      <c r="I29" s="112"/>
      <c r="J29" s="112"/>
      <c r="K29" s="112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 x14ac:dyDescent="0.2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114">
        <f>ROUND(J125, 2)</f>
        <v>799335.32</v>
      </c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" customHeight="1" x14ac:dyDescent="0.2">
      <c r="A31" s="28"/>
      <c r="B31" s="33"/>
      <c r="C31" s="28"/>
      <c r="D31" s="112"/>
      <c r="E31" s="112"/>
      <c r="F31" s="112"/>
      <c r="G31" s="112"/>
      <c r="H31" s="112"/>
      <c r="I31" s="112"/>
      <c r="J31" s="112"/>
      <c r="K31" s="112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" customHeight="1" x14ac:dyDescent="0.2">
      <c r="A32" s="28"/>
      <c r="B32" s="33"/>
      <c r="C32" s="28"/>
      <c r="D32" s="28"/>
      <c r="E32" s="28"/>
      <c r="F32" s="115" t="s">
        <v>37</v>
      </c>
      <c r="G32" s="28"/>
      <c r="H32" s="28"/>
      <c r="I32" s="115" t="s">
        <v>36</v>
      </c>
      <c r="J32" s="115" t="s">
        <v>38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" customHeight="1" x14ac:dyDescent="0.2">
      <c r="A33" s="28"/>
      <c r="B33" s="33"/>
      <c r="C33" s="28"/>
      <c r="D33" s="116" t="s">
        <v>39</v>
      </c>
      <c r="E33" s="106" t="s">
        <v>40</v>
      </c>
      <c r="F33" s="117">
        <f>ROUND((SUM(BE125:BE196)),  2)</f>
        <v>799335.32</v>
      </c>
      <c r="G33" s="28"/>
      <c r="H33" s="28"/>
      <c r="I33" s="118">
        <v>0.21</v>
      </c>
      <c r="J33" s="117">
        <f>ROUND(((SUM(BE125:BE196))*I33),  2)</f>
        <v>167860.42</v>
      </c>
      <c r="K33" s="2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customHeight="1" x14ac:dyDescent="0.2">
      <c r="A34" s="28"/>
      <c r="B34" s="33"/>
      <c r="C34" s="28"/>
      <c r="D34" s="28"/>
      <c r="E34" s="106" t="s">
        <v>41</v>
      </c>
      <c r="F34" s="117">
        <f>ROUND((SUM(BF125:BF196)),  2)</f>
        <v>0</v>
      </c>
      <c r="G34" s="28"/>
      <c r="H34" s="28"/>
      <c r="I34" s="118">
        <v>0.15</v>
      </c>
      <c r="J34" s="117">
        <f>ROUND(((SUM(BF125:BF196))*I34),  2)</f>
        <v>0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hidden="1" customHeight="1" x14ac:dyDescent="0.2">
      <c r="A35" s="28"/>
      <c r="B35" s="33"/>
      <c r="C35" s="28"/>
      <c r="D35" s="28"/>
      <c r="E35" s="106" t="s">
        <v>42</v>
      </c>
      <c r="F35" s="117">
        <f>ROUND((SUM(BG125:BG196)),  2)</f>
        <v>0</v>
      </c>
      <c r="G35" s="28"/>
      <c r="H35" s="28"/>
      <c r="I35" s="118">
        <v>0.21</v>
      </c>
      <c r="J35" s="117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" hidden="1" customHeight="1" x14ac:dyDescent="0.2">
      <c r="A36" s="28"/>
      <c r="B36" s="33"/>
      <c r="C36" s="28"/>
      <c r="D36" s="28"/>
      <c r="E36" s="106" t="s">
        <v>43</v>
      </c>
      <c r="F36" s="117">
        <f>ROUND((SUM(BH125:BH196)),  2)</f>
        <v>0</v>
      </c>
      <c r="G36" s="28"/>
      <c r="H36" s="28"/>
      <c r="I36" s="118">
        <v>0.15</v>
      </c>
      <c r="J36" s="117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" hidden="1" customHeight="1" x14ac:dyDescent="0.2">
      <c r="A37" s="28"/>
      <c r="B37" s="33"/>
      <c r="C37" s="28"/>
      <c r="D37" s="28"/>
      <c r="E37" s="106" t="s">
        <v>44</v>
      </c>
      <c r="F37" s="117">
        <f>ROUND((SUM(BI125:BI196)),  2)</f>
        <v>0</v>
      </c>
      <c r="G37" s="28"/>
      <c r="H37" s="28"/>
      <c r="I37" s="118">
        <v>0</v>
      </c>
      <c r="J37" s="117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" customHeight="1" x14ac:dyDescent="0.2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 x14ac:dyDescent="0.2">
      <c r="A39" s="28"/>
      <c r="B39" s="33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967195.74</v>
      </c>
      <c r="K39" s="125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" customHeight="1" x14ac:dyDescent="0.2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5"/>
      <c r="D50" s="126" t="s">
        <v>48</v>
      </c>
      <c r="E50" s="127"/>
      <c r="F50" s="127"/>
      <c r="G50" s="126" t="s">
        <v>49</v>
      </c>
      <c r="H50" s="127"/>
      <c r="I50" s="127"/>
      <c r="J50" s="127"/>
      <c r="K50" s="127"/>
      <c r="L50" s="45"/>
    </row>
    <row r="51" spans="1:31" ht="10.199999999999999" x14ac:dyDescent="0.2">
      <c r="B51" s="17"/>
      <c r="L51" s="17"/>
    </row>
    <row r="52" spans="1:31" ht="10.199999999999999" x14ac:dyDescent="0.2">
      <c r="B52" s="17"/>
      <c r="L52" s="17"/>
    </row>
    <row r="53" spans="1:31" ht="10.199999999999999" x14ac:dyDescent="0.2">
      <c r="B53" s="17"/>
      <c r="L53" s="17"/>
    </row>
    <row r="54" spans="1:31" ht="10.199999999999999" x14ac:dyDescent="0.2">
      <c r="B54" s="17"/>
      <c r="L54" s="17"/>
    </row>
    <row r="55" spans="1:31" ht="10.199999999999999" x14ac:dyDescent="0.2">
      <c r="B55" s="17"/>
      <c r="L55" s="17"/>
    </row>
    <row r="56" spans="1:31" ht="10.199999999999999" x14ac:dyDescent="0.2">
      <c r="B56" s="17"/>
      <c r="L56" s="17"/>
    </row>
    <row r="57" spans="1:31" ht="10.199999999999999" x14ac:dyDescent="0.2">
      <c r="B57" s="17"/>
      <c r="L57" s="17"/>
    </row>
    <row r="58" spans="1:31" ht="10.199999999999999" x14ac:dyDescent="0.2">
      <c r="B58" s="17"/>
      <c r="L58" s="17"/>
    </row>
    <row r="59" spans="1:31" ht="10.199999999999999" x14ac:dyDescent="0.2">
      <c r="B59" s="17"/>
      <c r="L59" s="17"/>
    </row>
    <row r="60" spans="1:31" ht="10.199999999999999" x14ac:dyDescent="0.2">
      <c r="B60" s="17"/>
      <c r="L60" s="17"/>
    </row>
    <row r="61" spans="1:31" s="2" customFormat="1" ht="13.2" x14ac:dyDescent="0.2">
      <c r="A61" s="28"/>
      <c r="B61" s="33"/>
      <c r="C61" s="28"/>
      <c r="D61" s="128" t="s">
        <v>50</v>
      </c>
      <c r="E61" s="129"/>
      <c r="F61" s="130" t="s">
        <v>51</v>
      </c>
      <c r="G61" s="128" t="s">
        <v>50</v>
      </c>
      <c r="H61" s="129"/>
      <c r="I61" s="129"/>
      <c r="J61" s="131" t="s">
        <v>51</v>
      </c>
      <c r="K61" s="129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0.199999999999999" x14ac:dyDescent="0.2">
      <c r="B62" s="17"/>
      <c r="L62" s="17"/>
    </row>
    <row r="63" spans="1:31" ht="10.199999999999999" x14ac:dyDescent="0.2">
      <c r="B63" s="17"/>
      <c r="L63" s="17"/>
    </row>
    <row r="64" spans="1:31" ht="10.199999999999999" x14ac:dyDescent="0.2">
      <c r="B64" s="17"/>
      <c r="L64" s="17"/>
    </row>
    <row r="65" spans="1:31" s="2" customFormat="1" ht="13.2" x14ac:dyDescent="0.2">
      <c r="A65" s="28"/>
      <c r="B65" s="33"/>
      <c r="C65" s="28"/>
      <c r="D65" s="126" t="s">
        <v>52</v>
      </c>
      <c r="E65" s="132"/>
      <c r="F65" s="132"/>
      <c r="G65" s="126" t="s">
        <v>53</v>
      </c>
      <c r="H65" s="132"/>
      <c r="I65" s="132"/>
      <c r="J65" s="132"/>
      <c r="K65" s="132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0.199999999999999" x14ac:dyDescent="0.2">
      <c r="B66" s="17"/>
      <c r="L66" s="17"/>
    </row>
    <row r="67" spans="1:31" ht="10.199999999999999" x14ac:dyDescent="0.2">
      <c r="B67" s="17"/>
      <c r="L67" s="17"/>
    </row>
    <row r="68" spans="1:31" ht="10.199999999999999" x14ac:dyDescent="0.2">
      <c r="B68" s="17"/>
      <c r="L68" s="17"/>
    </row>
    <row r="69" spans="1:31" ht="10.199999999999999" x14ac:dyDescent="0.2">
      <c r="B69" s="17"/>
      <c r="L69" s="17"/>
    </row>
    <row r="70" spans="1:31" ht="10.199999999999999" x14ac:dyDescent="0.2">
      <c r="B70" s="17"/>
      <c r="L70" s="17"/>
    </row>
    <row r="71" spans="1:31" ht="10.199999999999999" x14ac:dyDescent="0.2">
      <c r="B71" s="17"/>
      <c r="L71" s="17"/>
    </row>
    <row r="72" spans="1:31" ht="10.199999999999999" x14ac:dyDescent="0.2">
      <c r="B72" s="17"/>
      <c r="L72" s="17"/>
    </row>
    <row r="73" spans="1:31" ht="10.199999999999999" x14ac:dyDescent="0.2">
      <c r="B73" s="17"/>
      <c r="L73" s="17"/>
    </row>
    <row r="74" spans="1:31" ht="10.199999999999999" x14ac:dyDescent="0.2">
      <c r="B74" s="17"/>
      <c r="L74" s="17"/>
    </row>
    <row r="75" spans="1:31" ht="10.199999999999999" x14ac:dyDescent="0.2">
      <c r="B75" s="17"/>
      <c r="L75" s="17"/>
    </row>
    <row r="76" spans="1:31" s="2" customFormat="1" ht="13.2" x14ac:dyDescent="0.2">
      <c r="A76" s="28"/>
      <c r="B76" s="33"/>
      <c r="C76" s="28"/>
      <c r="D76" s="128" t="s">
        <v>50</v>
      </c>
      <c r="E76" s="129"/>
      <c r="F76" s="130" t="s">
        <v>51</v>
      </c>
      <c r="G76" s="128" t="s">
        <v>50</v>
      </c>
      <c r="H76" s="129"/>
      <c r="I76" s="129"/>
      <c r="J76" s="131" t="s">
        <v>51</v>
      </c>
      <c r="K76" s="129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 x14ac:dyDescent="0.2">
      <c r="A77" s="28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" customHeight="1" x14ac:dyDescent="0.2">
      <c r="A81" s="28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" customHeight="1" x14ac:dyDescent="0.2">
      <c r="A82" s="28"/>
      <c r="B82" s="29"/>
      <c r="C82" s="20" t="s">
        <v>95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" customHeight="1" x14ac:dyDescent="0.2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 x14ac:dyDescent="0.2">
      <c r="A85" s="28"/>
      <c r="B85" s="29"/>
      <c r="C85" s="30"/>
      <c r="D85" s="30"/>
      <c r="E85" s="249" t="str">
        <f>E7</f>
        <v>Hasičská zbrojnice – Dolní Jirčany, Vodovod a splašková kanalizace</v>
      </c>
      <c r="F85" s="250"/>
      <c r="G85" s="250"/>
      <c r="H85" s="250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 x14ac:dyDescent="0.2">
      <c r="A86" s="28"/>
      <c r="B86" s="29"/>
      <c r="C86" s="25" t="s">
        <v>93</v>
      </c>
      <c r="D86" s="30"/>
      <c r="E86" s="30"/>
      <c r="F86" s="30"/>
      <c r="G86" s="30"/>
      <c r="H86" s="30"/>
      <c r="I86" s="30"/>
      <c r="J86" s="30"/>
      <c r="K86" s="30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 x14ac:dyDescent="0.2">
      <c r="A87" s="28"/>
      <c r="B87" s="29"/>
      <c r="C87" s="30"/>
      <c r="D87" s="30"/>
      <c r="E87" s="221" t="str">
        <f>E9</f>
        <v xml:space="preserve">IO 01 - Vodovod, přípojka vodovodu </v>
      </c>
      <c r="F87" s="251"/>
      <c r="G87" s="251"/>
      <c r="H87" s="251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" customHeight="1" x14ac:dyDescent="0.2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 x14ac:dyDescent="0.2">
      <c r="A89" s="28"/>
      <c r="B89" s="29"/>
      <c r="C89" s="25" t="s">
        <v>18</v>
      </c>
      <c r="D89" s="30"/>
      <c r="E89" s="30"/>
      <c r="F89" s="23" t="str">
        <f>F12</f>
        <v xml:space="preserve">Psáry - Dolní Jirčany </v>
      </c>
      <c r="G89" s="30"/>
      <c r="H89" s="30"/>
      <c r="I89" s="25" t="s">
        <v>20</v>
      </c>
      <c r="J89" s="60" t="str">
        <f>IF(J12="","",J12)</f>
        <v>10. 10. 2022</v>
      </c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" customHeight="1" x14ac:dyDescent="0.2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15" customHeight="1" x14ac:dyDescent="0.2">
      <c r="A91" s="28"/>
      <c r="B91" s="29"/>
      <c r="C91" s="25" t="s">
        <v>22</v>
      </c>
      <c r="D91" s="30"/>
      <c r="E91" s="30"/>
      <c r="F91" s="23" t="str">
        <f>E15</f>
        <v>Obec Psáry</v>
      </c>
      <c r="G91" s="30"/>
      <c r="H91" s="30"/>
      <c r="I91" s="25" t="s">
        <v>29</v>
      </c>
      <c r="J91" s="26" t="str">
        <f>E21</f>
        <v>HW PROJEKT s.r.o.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15" customHeight="1" x14ac:dyDescent="0.2">
      <c r="A92" s="28"/>
      <c r="B92" s="29"/>
      <c r="C92" s="25" t="s">
        <v>27</v>
      </c>
      <c r="D92" s="30"/>
      <c r="E92" s="30"/>
      <c r="F92" s="23" t="str">
        <f>IF(E18="","",E18)</f>
        <v xml:space="preserve"> </v>
      </c>
      <c r="G92" s="30"/>
      <c r="H92" s="30"/>
      <c r="I92" s="25" t="s">
        <v>33</v>
      </c>
      <c r="J92" s="26" t="str">
        <f>E24</f>
        <v xml:space="preserve"> </v>
      </c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 x14ac:dyDescent="0.2">
      <c r="A94" s="28"/>
      <c r="B94" s="29"/>
      <c r="C94" s="137" t="s">
        <v>96</v>
      </c>
      <c r="D94" s="138"/>
      <c r="E94" s="138"/>
      <c r="F94" s="138"/>
      <c r="G94" s="138"/>
      <c r="H94" s="138"/>
      <c r="I94" s="138"/>
      <c r="J94" s="139" t="s">
        <v>97</v>
      </c>
      <c r="K94" s="138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 x14ac:dyDescent="0.2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8" customHeight="1" x14ac:dyDescent="0.2">
      <c r="A96" s="28"/>
      <c r="B96" s="29"/>
      <c r="C96" s="140" t="s">
        <v>98</v>
      </c>
      <c r="D96" s="30"/>
      <c r="E96" s="30"/>
      <c r="F96" s="30"/>
      <c r="G96" s="30"/>
      <c r="H96" s="30"/>
      <c r="I96" s="30"/>
      <c r="J96" s="78">
        <f>J125</f>
        <v>799335.32000000018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99</v>
      </c>
    </row>
    <row r="97" spans="1:31" s="9" customFormat="1" ht="24.9" customHeight="1" x14ac:dyDescent="0.2">
      <c r="B97" s="141"/>
      <c r="C97" s="142"/>
      <c r="D97" s="143" t="s">
        <v>100</v>
      </c>
      <c r="E97" s="144"/>
      <c r="F97" s="144"/>
      <c r="G97" s="144"/>
      <c r="H97" s="144"/>
      <c r="I97" s="144"/>
      <c r="J97" s="145">
        <f>J126</f>
        <v>799335.32000000018</v>
      </c>
      <c r="K97" s="142"/>
      <c r="L97" s="146"/>
    </row>
    <row r="98" spans="1:31" s="10" customFormat="1" ht="19.95" customHeight="1" x14ac:dyDescent="0.2">
      <c r="B98" s="147"/>
      <c r="C98" s="148"/>
      <c r="D98" s="149" t="s">
        <v>101</v>
      </c>
      <c r="E98" s="150"/>
      <c r="F98" s="150"/>
      <c r="G98" s="150"/>
      <c r="H98" s="150"/>
      <c r="I98" s="150"/>
      <c r="J98" s="151">
        <f>J127</f>
        <v>360737.14</v>
      </c>
      <c r="K98" s="148"/>
      <c r="L98" s="152"/>
    </row>
    <row r="99" spans="1:31" s="10" customFormat="1" ht="19.95" customHeight="1" x14ac:dyDescent="0.2">
      <c r="B99" s="147"/>
      <c r="C99" s="148"/>
      <c r="D99" s="149" t="s">
        <v>102</v>
      </c>
      <c r="E99" s="150"/>
      <c r="F99" s="150"/>
      <c r="G99" s="150"/>
      <c r="H99" s="150"/>
      <c r="I99" s="150"/>
      <c r="J99" s="151">
        <f>J153</f>
        <v>20645.099999999999</v>
      </c>
      <c r="K99" s="148"/>
      <c r="L99" s="152"/>
    </row>
    <row r="100" spans="1:31" s="10" customFormat="1" ht="19.95" customHeight="1" x14ac:dyDescent="0.2">
      <c r="B100" s="147"/>
      <c r="C100" s="148"/>
      <c r="D100" s="149" t="s">
        <v>103</v>
      </c>
      <c r="E100" s="150"/>
      <c r="F100" s="150"/>
      <c r="G100" s="150"/>
      <c r="H100" s="150"/>
      <c r="I100" s="150"/>
      <c r="J100" s="151">
        <f>J156</f>
        <v>34366.83</v>
      </c>
      <c r="K100" s="148"/>
      <c r="L100" s="152"/>
    </row>
    <row r="101" spans="1:31" s="10" customFormat="1" ht="19.95" customHeight="1" x14ac:dyDescent="0.2">
      <c r="B101" s="147"/>
      <c r="C101" s="148"/>
      <c r="D101" s="149" t="s">
        <v>104</v>
      </c>
      <c r="E101" s="150"/>
      <c r="F101" s="150"/>
      <c r="G101" s="150"/>
      <c r="H101" s="150"/>
      <c r="I101" s="150"/>
      <c r="J101" s="151">
        <f>J160</f>
        <v>16000</v>
      </c>
      <c r="K101" s="148"/>
      <c r="L101" s="152"/>
    </row>
    <row r="102" spans="1:31" s="10" customFormat="1" ht="19.95" customHeight="1" x14ac:dyDescent="0.2">
      <c r="B102" s="147"/>
      <c r="C102" s="148"/>
      <c r="D102" s="149" t="s">
        <v>105</v>
      </c>
      <c r="E102" s="150"/>
      <c r="F102" s="150"/>
      <c r="G102" s="150"/>
      <c r="H102" s="150"/>
      <c r="I102" s="150"/>
      <c r="J102" s="151">
        <f>J162</f>
        <v>349203.28</v>
      </c>
      <c r="K102" s="148"/>
      <c r="L102" s="152"/>
    </row>
    <row r="103" spans="1:31" s="10" customFormat="1" ht="19.95" customHeight="1" x14ac:dyDescent="0.2">
      <c r="B103" s="147"/>
      <c r="C103" s="148"/>
      <c r="D103" s="149" t="s">
        <v>106</v>
      </c>
      <c r="E103" s="150"/>
      <c r="F103" s="150"/>
      <c r="G103" s="150"/>
      <c r="H103" s="150"/>
      <c r="I103" s="150"/>
      <c r="J103" s="151">
        <f>J186</f>
        <v>10718.640000000001</v>
      </c>
      <c r="K103" s="148"/>
      <c r="L103" s="152"/>
    </row>
    <row r="104" spans="1:31" s="10" customFormat="1" ht="19.95" customHeight="1" x14ac:dyDescent="0.2">
      <c r="B104" s="147"/>
      <c r="C104" s="148"/>
      <c r="D104" s="149" t="s">
        <v>107</v>
      </c>
      <c r="E104" s="150"/>
      <c r="F104" s="150"/>
      <c r="G104" s="150"/>
      <c r="H104" s="150"/>
      <c r="I104" s="150"/>
      <c r="J104" s="151">
        <f>J191</f>
        <v>2674.55</v>
      </c>
      <c r="K104" s="148"/>
      <c r="L104" s="152"/>
    </row>
    <row r="105" spans="1:31" s="10" customFormat="1" ht="19.95" customHeight="1" x14ac:dyDescent="0.2">
      <c r="B105" s="147"/>
      <c r="C105" s="148"/>
      <c r="D105" s="149" t="s">
        <v>108</v>
      </c>
      <c r="E105" s="150"/>
      <c r="F105" s="150"/>
      <c r="G105" s="150"/>
      <c r="H105" s="150"/>
      <c r="I105" s="150"/>
      <c r="J105" s="151">
        <f>J195</f>
        <v>4989.78</v>
      </c>
      <c r="K105" s="148"/>
      <c r="L105" s="152"/>
    </row>
    <row r="106" spans="1:31" s="2" customFormat="1" ht="21.75" customHeight="1" x14ac:dyDescent="0.2">
      <c r="A106" s="28"/>
      <c r="B106" s="29"/>
      <c r="C106" s="30"/>
      <c r="D106" s="30"/>
      <c r="E106" s="30"/>
      <c r="F106" s="30"/>
      <c r="G106" s="30"/>
      <c r="H106" s="30"/>
      <c r="I106" s="30"/>
      <c r="J106" s="30"/>
      <c r="K106" s="30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2" customFormat="1" ht="6.9" customHeight="1" x14ac:dyDescent="0.2">
      <c r="A107" s="28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11" spans="1:31" s="2" customFormat="1" ht="6.9" customHeight="1" x14ac:dyDescent="0.2">
      <c r="A111" s="28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24.9" customHeight="1" x14ac:dyDescent="0.2">
      <c r="A112" s="28"/>
      <c r="B112" s="29"/>
      <c r="C112" s="20" t="s">
        <v>109</v>
      </c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6.9" customHeight="1" x14ac:dyDescent="0.2">
      <c r="A113" s="28"/>
      <c r="B113" s="29"/>
      <c r="C113" s="30"/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2" customHeight="1" x14ac:dyDescent="0.2">
      <c r="A114" s="28"/>
      <c r="B114" s="29"/>
      <c r="C114" s="25" t="s">
        <v>14</v>
      </c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6.5" customHeight="1" x14ac:dyDescent="0.2">
      <c r="A115" s="28"/>
      <c r="B115" s="29"/>
      <c r="C115" s="30"/>
      <c r="D115" s="30"/>
      <c r="E115" s="249" t="str">
        <f>E7</f>
        <v>Hasičská zbrojnice – Dolní Jirčany, Vodovod a splašková kanalizace</v>
      </c>
      <c r="F115" s="250"/>
      <c r="G115" s="250"/>
      <c r="H115" s="25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 x14ac:dyDescent="0.2">
      <c r="A116" s="28"/>
      <c r="B116" s="29"/>
      <c r="C116" s="25" t="s">
        <v>93</v>
      </c>
      <c r="D116" s="30"/>
      <c r="E116" s="30"/>
      <c r="F116" s="30"/>
      <c r="G116" s="30"/>
      <c r="H116" s="30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6.5" customHeight="1" x14ac:dyDescent="0.2">
      <c r="A117" s="28"/>
      <c r="B117" s="29"/>
      <c r="C117" s="30"/>
      <c r="D117" s="30"/>
      <c r="E117" s="221" t="str">
        <f>E9</f>
        <v xml:space="preserve">IO 01 - Vodovod, přípojka vodovodu </v>
      </c>
      <c r="F117" s="251"/>
      <c r="G117" s="251"/>
      <c r="H117" s="251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6.9" customHeight="1" x14ac:dyDescent="0.2">
      <c r="A118" s="28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2" customHeight="1" x14ac:dyDescent="0.2">
      <c r="A119" s="28"/>
      <c r="B119" s="29"/>
      <c r="C119" s="25" t="s">
        <v>18</v>
      </c>
      <c r="D119" s="30"/>
      <c r="E119" s="30"/>
      <c r="F119" s="23" t="str">
        <f>F12</f>
        <v xml:space="preserve">Psáry - Dolní Jirčany </v>
      </c>
      <c r="G119" s="30"/>
      <c r="H119" s="30"/>
      <c r="I119" s="25" t="s">
        <v>20</v>
      </c>
      <c r="J119" s="60" t="str">
        <f>IF(J12="","",J12)</f>
        <v>10. 10. 2022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6.9" customHeight="1" x14ac:dyDescent="0.2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15" customHeight="1" x14ac:dyDescent="0.2">
      <c r="A121" s="28"/>
      <c r="B121" s="29"/>
      <c r="C121" s="25" t="s">
        <v>22</v>
      </c>
      <c r="D121" s="30"/>
      <c r="E121" s="30"/>
      <c r="F121" s="23" t="str">
        <f>E15</f>
        <v>Obec Psáry</v>
      </c>
      <c r="G121" s="30"/>
      <c r="H121" s="30"/>
      <c r="I121" s="25" t="s">
        <v>29</v>
      </c>
      <c r="J121" s="26" t="str">
        <f>E21</f>
        <v>HW PROJEKT s.r.o.</v>
      </c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5.15" customHeight="1" x14ac:dyDescent="0.2">
      <c r="A122" s="28"/>
      <c r="B122" s="29"/>
      <c r="C122" s="25" t="s">
        <v>27</v>
      </c>
      <c r="D122" s="30"/>
      <c r="E122" s="30"/>
      <c r="F122" s="23" t="str">
        <f>IF(E18="","",E18)</f>
        <v xml:space="preserve"> </v>
      </c>
      <c r="G122" s="30"/>
      <c r="H122" s="30"/>
      <c r="I122" s="25" t="s">
        <v>33</v>
      </c>
      <c r="J122" s="26" t="str">
        <f>E24</f>
        <v xml:space="preserve"> 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2" customFormat="1" ht="10.35" customHeight="1" x14ac:dyDescent="0.2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5" s="11" customFormat="1" ht="29.25" customHeight="1" x14ac:dyDescent="0.2">
      <c r="A124" s="153"/>
      <c r="B124" s="154"/>
      <c r="C124" s="155" t="s">
        <v>110</v>
      </c>
      <c r="D124" s="156" t="s">
        <v>60</v>
      </c>
      <c r="E124" s="156" t="s">
        <v>56</v>
      </c>
      <c r="F124" s="156" t="s">
        <v>57</v>
      </c>
      <c r="G124" s="156" t="s">
        <v>111</v>
      </c>
      <c r="H124" s="156" t="s">
        <v>112</v>
      </c>
      <c r="I124" s="156" t="s">
        <v>113</v>
      </c>
      <c r="J124" s="157" t="s">
        <v>97</v>
      </c>
      <c r="K124" s="158" t="s">
        <v>114</v>
      </c>
      <c r="L124" s="159"/>
      <c r="M124" s="69" t="s">
        <v>1</v>
      </c>
      <c r="N124" s="70" t="s">
        <v>39</v>
      </c>
      <c r="O124" s="70" t="s">
        <v>115</v>
      </c>
      <c r="P124" s="70" t="s">
        <v>116</v>
      </c>
      <c r="Q124" s="70" t="s">
        <v>117</v>
      </c>
      <c r="R124" s="70" t="s">
        <v>118</v>
      </c>
      <c r="S124" s="70" t="s">
        <v>119</v>
      </c>
      <c r="T124" s="71" t="s">
        <v>120</v>
      </c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</row>
    <row r="125" spans="1:65" s="2" customFormat="1" ht="22.8" customHeight="1" x14ac:dyDescent="0.3">
      <c r="A125" s="28"/>
      <c r="B125" s="29"/>
      <c r="C125" s="76" t="s">
        <v>121</v>
      </c>
      <c r="D125" s="30"/>
      <c r="E125" s="30"/>
      <c r="F125" s="30"/>
      <c r="G125" s="30"/>
      <c r="H125" s="30"/>
      <c r="I125" s="30"/>
      <c r="J125" s="160">
        <f>BK125</f>
        <v>799335.32000000018</v>
      </c>
      <c r="K125" s="30"/>
      <c r="L125" s="33"/>
      <c r="M125" s="72"/>
      <c r="N125" s="161"/>
      <c r="O125" s="73"/>
      <c r="P125" s="162">
        <f>P126</f>
        <v>0</v>
      </c>
      <c r="Q125" s="73"/>
      <c r="R125" s="162">
        <f>R126</f>
        <v>4.3765332800000003</v>
      </c>
      <c r="S125" s="73"/>
      <c r="T125" s="163">
        <f>T126</f>
        <v>2.5499999999999998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T125" s="14" t="s">
        <v>74</v>
      </c>
      <c r="AU125" s="14" t="s">
        <v>99</v>
      </c>
      <c r="BK125" s="164">
        <f>BK126</f>
        <v>799335.32000000018</v>
      </c>
    </row>
    <row r="126" spans="1:65" s="12" customFormat="1" ht="25.95" customHeight="1" x14ac:dyDescent="0.25">
      <c r="B126" s="165"/>
      <c r="C126" s="166"/>
      <c r="D126" s="167" t="s">
        <v>74</v>
      </c>
      <c r="E126" s="168" t="s">
        <v>122</v>
      </c>
      <c r="F126" s="168" t="s">
        <v>123</v>
      </c>
      <c r="G126" s="166"/>
      <c r="H126" s="166"/>
      <c r="I126" s="166"/>
      <c r="J126" s="169">
        <f>BK126</f>
        <v>799335.32000000018</v>
      </c>
      <c r="K126" s="166"/>
      <c r="L126" s="170"/>
      <c r="M126" s="171"/>
      <c r="N126" s="172"/>
      <c r="O126" s="172"/>
      <c r="P126" s="173">
        <f>P127+P153+P156+P160+P162+P186+P191+P195</f>
        <v>0</v>
      </c>
      <c r="Q126" s="172"/>
      <c r="R126" s="173">
        <f>R127+R153+R156+R160+R162+R186+R191+R195</f>
        <v>4.3765332800000003</v>
      </c>
      <c r="S126" s="172"/>
      <c r="T126" s="174">
        <f>T127+T153+T156+T160+T162+T186+T191+T195</f>
        <v>2.5499999999999998</v>
      </c>
      <c r="AR126" s="175" t="s">
        <v>83</v>
      </c>
      <c r="AT126" s="176" t="s">
        <v>74</v>
      </c>
      <c r="AU126" s="176" t="s">
        <v>75</v>
      </c>
      <c r="AY126" s="175" t="s">
        <v>124</v>
      </c>
      <c r="BK126" s="177">
        <f>BK127+BK153+BK156+BK160+BK162+BK186+BK191+BK195</f>
        <v>799335.32000000018</v>
      </c>
    </row>
    <row r="127" spans="1:65" s="12" customFormat="1" ht="22.8" customHeight="1" x14ac:dyDescent="0.25">
      <c r="B127" s="165"/>
      <c r="C127" s="166"/>
      <c r="D127" s="167" t="s">
        <v>74</v>
      </c>
      <c r="E127" s="178" t="s">
        <v>83</v>
      </c>
      <c r="F127" s="178" t="s">
        <v>125</v>
      </c>
      <c r="G127" s="166"/>
      <c r="H127" s="166"/>
      <c r="I127" s="166"/>
      <c r="J127" s="179">
        <f>BK127</f>
        <v>360737.14</v>
      </c>
      <c r="K127" s="166"/>
      <c r="L127" s="170"/>
      <c r="M127" s="171"/>
      <c r="N127" s="172"/>
      <c r="O127" s="172"/>
      <c r="P127" s="173">
        <f>SUM(P128:P152)</f>
        <v>0</v>
      </c>
      <c r="Q127" s="172"/>
      <c r="R127" s="173">
        <f>SUM(R128:R152)</f>
        <v>0.31532448000000002</v>
      </c>
      <c r="S127" s="172"/>
      <c r="T127" s="174">
        <f>SUM(T128:T152)</f>
        <v>2.5499999999999998</v>
      </c>
      <c r="AR127" s="175" t="s">
        <v>83</v>
      </c>
      <c r="AT127" s="176" t="s">
        <v>74</v>
      </c>
      <c r="AU127" s="176" t="s">
        <v>83</v>
      </c>
      <c r="AY127" s="175" t="s">
        <v>124</v>
      </c>
      <c r="BK127" s="177">
        <f>SUM(BK128:BK152)</f>
        <v>360737.14</v>
      </c>
    </row>
    <row r="128" spans="1:65" s="2" customFormat="1" ht="24.15" customHeight="1" x14ac:dyDescent="0.2">
      <c r="A128" s="28"/>
      <c r="B128" s="29"/>
      <c r="C128" s="180" t="s">
        <v>83</v>
      </c>
      <c r="D128" s="180" t="s">
        <v>126</v>
      </c>
      <c r="E128" s="181" t="s">
        <v>127</v>
      </c>
      <c r="F128" s="182" t="s">
        <v>128</v>
      </c>
      <c r="G128" s="183" t="s">
        <v>129</v>
      </c>
      <c r="H128" s="184">
        <v>5</v>
      </c>
      <c r="I128" s="185">
        <v>374</v>
      </c>
      <c r="J128" s="185">
        <f t="shared" ref="J128:J152" si="0">ROUND(I128*H128,2)</f>
        <v>1870</v>
      </c>
      <c r="K128" s="186"/>
      <c r="L128" s="33"/>
      <c r="M128" s="187" t="s">
        <v>1</v>
      </c>
      <c r="N128" s="188" t="s">
        <v>40</v>
      </c>
      <c r="O128" s="189">
        <v>0</v>
      </c>
      <c r="P128" s="189">
        <f t="shared" ref="P128:P152" si="1">O128*H128</f>
        <v>0</v>
      </c>
      <c r="Q128" s="189">
        <v>0</v>
      </c>
      <c r="R128" s="189">
        <f t="shared" ref="R128:R152" si="2">Q128*H128</f>
        <v>0</v>
      </c>
      <c r="S128" s="189">
        <v>0.28999999999999998</v>
      </c>
      <c r="T128" s="190">
        <f t="shared" ref="T128:T152" si="3">S128*H128</f>
        <v>1.45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91" t="s">
        <v>130</v>
      </c>
      <c r="AT128" s="191" t="s">
        <v>126</v>
      </c>
      <c r="AU128" s="191" t="s">
        <v>85</v>
      </c>
      <c r="AY128" s="14" t="s">
        <v>124</v>
      </c>
      <c r="BE128" s="192">
        <f t="shared" ref="BE128:BE152" si="4">IF(N128="základní",J128,0)</f>
        <v>1870</v>
      </c>
      <c r="BF128" s="192">
        <f t="shared" ref="BF128:BF152" si="5">IF(N128="snížená",J128,0)</f>
        <v>0</v>
      </c>
      <c r="BG128" s="192">
        <f t="shared" ref="BG128:BG152" si="6">IF(N128="zákl. přenesená",J128,0)</f>
        <v>0</v>
      </c>
      <c r="BH128" s="192">
        <f t="shared" ref="BH128:BH152" si="7">IF(N128="sníž. přenesená",J128,0)</f>
        <v>0</v>
      </c>
      <c r="BI128" s="192">
        <f t="shared" ref="BI128:BI152" si="8">IF(N128="nulová",J128,0)</f>
        <v>0</v>
      </c>
      <c r="BJ128" s="14" t="s">
        <v>83</v>
      </c>
      <c r="BK128" s="192">
        <f t="shared" ref="BK128:BK152" si="9">ROUND(I128*H128,2)</f>
        <v>1870</v>
      </c>
      <c r="BL128" s="14" t="s">
        <v>130</v>
      </c>
      <c r="BM128" s="191" t="s">
        <v>131</v>
      </c>
    </row>
    <row r="129" spans="1:65" s="2" customFormat="1" ht="24.15" customHeight="1" x14ac:dyDescent="0.2">
      <c r="A129" s="28"/>
      <c r="B129" s="29"/>
      <c r="C129" s="180" t="s">
        <v>85</v>
      </c>
      <c r="D129" s="180" t="s">
        <v>126</v>
      </c>
      <c r="E129" s="181" t="s">
        <v>132</v>
      </c>
      <c r="F129" s="182" t="s">
        <v>133</v>
      </c>
      <c r="G129" s="183" t="s">
        <v>129</v>
      </c>
      <c r="H129" s="184">
        <v>5</v>
      </c>
      <c r="I129" s="185">
        <v>222</v>
      </c>
      <c r="J129" s="185">
        <f t="shared" si="0"/>
        <v>1110</v>
      </c>
      <c r="K129" s="186"/>
      <c r="L129" s="33"/>
      <c r="M129" s="187" t="s">
        <v>1</v>
      </c>
      <c r="N129" s="188" t="s">
        <v>40</v>
      </c>
      <c r="O129" s="189">
        <v>0</v>
      </c>
      <c r="P129" s="189">
        <f t="shared" si="1"/>
        <v>0</v>
      </c>
      <c r="Q129" s="189">
        <v>0</v>
      </c>
      <c r="R129" s="189">
        <f t="shared" si="2"/>
        <v>0</v>
      </c>
      <c r="S129" s="189">
        <v>0.22</v>
      </c>
      <c r="T129" s="190">
        <f t="shared" si="3"/>
        <v>1.1000000000000001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91" t="s">
        <v>130</v>
      </c>
      <c r="AT129" s="191" t="s">
        <v>126</v>
      </c>
      <c r="AU129" s="191" t="s">
        <v>85</v>
      </c>
      <c r="AY129" s="14" t="s">
        <v>124</v>
      </c>
      <c r="BE129" s="192">
        <f t="shared" si="4"/>
        <v>1110</v>
      </c>
      <c r="BF129" s="192">
        <f t="shared" si="5"/>
        <v>0</v>
      </c>
      <c r="BG129" s="192">
        <f t="shared" si="6"/>
        <v>0</v>
      </c>
      <c r="BH129" s="192">
        <f t="shared" si="7"/>
        <v>0</v>
      </c>
      <c r="BI129" s="192">
        <f t="shared" si="8"/>
        <v>0</v>
      </c>
      <c r="BJ129" s="14" t="s">
        <v>83</v>
      </c>
      <c r="BK129" s="192">
        <f t="shared" si="9"/>
        <v>1110</v>
      </c>
      <c r="BL129" s="14" t="s">
        <v>130</v>
      </c>
      <c r="BM129" s="191" t="s">
        <v>134</v>
      </c>
    </row>
    <row r="130" spans="1:65" s="2" customFormat="1" ht="24.15" customHeight="1" x14ac:dyDescent="0.2">
      <c r="A130" s="28"/>
      <c r="B130" s="29"/>
      <c r="C130" s="180" t="s">
        <v>135</v>
      </c>
      <c r="D130" s="180" t="s">
        <v>126</v>
      </c>
      <c r="E130" s="181" t="s">
        <v>136</v>
      </c>
      <c r="F130" s="182" t="s">
        <v>137</v>
      </c>
      <c r="G130" s="183" t="s">
        <v>138</v>
      </c>
      <c r="H130" s="184">
        <v>112</v>
      </c>
      <c r="I130" s="185">
        <v>86.5</v>
      </c>
      <c r="J130" s="185">
        <f t="shared" si="0"/>
        <v>9688</v>
      </c>
      <c r="K130" s="186"/>
      <c r="L130" s="33"/>
      <c r="M130" s="187" t="s">
        <v>1</v>
      </c>
      <c r="N130" s="188" t="s">
        <v>40</v>
      </c>
      <c r="O130" s="189">
        <v>0</v>
      </c>
      <c r="P130" s="189">
        <f t="shared" si="1"/>
        <v>0</v>
      </c>
      <c r="Q130" s="189">
        <v>3.0000000000000001E-5</v>
      </c>
      <c r="R130" s="189">
        <f t="shared" si="2"/>
        <v>3.3600000000000001E-3</v>
      </c>
      <c r="S130" s="189">
        <v>0</v>
      </c>
      <c r="T130" s="190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91" t="s">
        <v>130</v>
      </c>
      <c r="AT130" s="191" t="s">
        <v>126</v>
      </c>
      <c r="AU130" s="191" t="s">
        <v>85</v>
      </c>
      <c r="AY130" s="14" t="s">
        <v>124</v>
      </c>
      <c r="BE130" s="192">
        <f t="shared" si="4"/>
        <v>9688</v>
      </c>
      <c r="BF130" s="192">
        <f t="shared" si="5"/>
        <v>0</v>
      </c>
      <c r="BG130" s="192">
        <f t="shared" si="6"/>
        <v>0</v>
      </c>
      <c r="BH130" s="192">
        <f t="shared" si="7"/>
        <v>0</v>
      </c>
      <c r="BI130" s="192">
        <f t="shared" si="8"/>
        <v>0</v>
      </c>
      <c r="BJ130" s="14" t="s">
        <v>83</v>
      </c>
      <c r="BK130" s="192">
        <f t="shared" si="9"/>
        <v>9688</v>
      </c>
      <c r="BL130" s="14" t="s">
        <v>130</v>
      </c>
      <c r="BM130" s="191" t="s">
        <v>139</v>
      </c>
    </row>
    <row r="131" spans="1:65" s="2" customFormat="1" ht="24.15" customHeight="1" x14ac:dyDescent="0.2">
      <c r="A131" s="28"/>
      <c r="B131" s="29"/>
      <c r="C131" s="180" t="s">
        <v>130</v>
      </c>
      <c r="D131" s="180" t="s">
        <v>126</v>
      </c>
      <c r="E131" s="181" t="s">
        <v>140</v>
      </c>
      <c r="F131" s="182" t="s">
        <v>141</v>
      </c>
      <c r="G131" s="183" t="s">
        <v>142</v>
      </c>
      <c r="H131" s="184">
        <v>14</v>
      </c>
      <c r="I131" s="185">
        <v>49.9</v>
      </c>
      <c r="J131" s="185">
        <f t="shared" si="0"/>
        <v>698.6</v>
      </c>
      <c r="K131" s="186"/>
      <c r="L131" s="33"/>
      <c r="M131" s="187" t="s">
        <v>1</v>
      </c>
      <c r="N131" s="188" t="s">
        <v>40</v>
      </c>
      <c r="O131" s="189">
        <v>0</v>
      </c>
      <c r="P131" s="189">
        <f t="shared" si="1"/>
        <v>0</v>
      </c>
      <c r="Q131" s="189">
        <v>0</v>
      </c>
      <c r="R131" s="189">
        <f t="shared" si="2"/>
        <v>0</v>
      </c>
      <c r="S131" s="189">
        <v>0</v>
      </c>
      <c r="T131" s="190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1" t="s">
        <v>130</v>
      </c>
      <c r="AT131" s="191" t="s">
        <v>126</v>
      </c>
      <c r="AU131" s="191" t="s">
        <v>85</v>
      </c>
      <c r="AY131" s="14" t="s">
        <v>124</v>
      </c>
      <c r="BE131" s="192">
        <f t="shared" si="4"/>
        <v>698.6</v>
      </c>
      <c r="BF131" s="192">
        <f t="shared" si="5"/>
        <v>0</v>
      </c>
      <c r="BG131" s="192">
        <f t="shared" si="6"/>
        <v>0</v>
      </c>
      <c r="BH131" s="192">
        <f t="shared" si="7"/>
        <v>0</v>
      </c>
      <c r="BI131" s="192">
        <f t="shared" si="8"/>
        <v>0</v>
      </c>
      <c r="BJ131" s="14" t="s">
        <v>83</v>
      </c>
      <c r="BK131" s="192">
        <f t="shared" si="9"/>
        <v>698.6</v>
      </c>
      <c r="BL131" s="14" t="s">
        <v>130</v>
      </c>
      <c r="BM131" s="191" t="s">
        <v>143</v>
      </c>
    </row>
    <row r="132" spans="1:65" s="2" customFormat="1" ht="33" customHeight="1" x14ac:dyDescent="0.2">
      <c r="A132" s="28"/>
      <c r="B132" s="29"/>
      <c r="C132" s="180" t="s">
        <v>144</v>
      </c>
      <c r="D132" s="180" t="s">
        <v>126</v>
      </c>
      <c r="E132" s="181" t="s">
        <v>145</v>
      </c>
      <c r="F132" s="182" t="s">
        <v>146</v>
      </c>
      <c r="G132" s="183" t="s">
        <v>147</v>
      </c>
      <c r="H132" s="184">
        <v>11</v>
      </c>
      <c r="I132" s="185">
        <v>609</v>
      </c>
      <c r="J132" s="185">
        <f t="shared" si="0"/>
        <v>6699</v>
      </c>
      <c r="K132" s="186"/>
      <c r="L132" s="33"/>
      <c r="M132" s="187" t="s">
        <v>1</v>
      </c>
      <c r="N132" s="188" t="s">
        <v>40</v>
      </c>
      <c r="O132" s="189">
        <v>0</v>
      </c>
      <c r="P132" s="189">
        <f t="shared" si="1"/>
        <v>0</v>
      </c>
      <c r="Q132" s="189">
        <v>0</v>
      </c>
      <c r="R132" s="189">
        <f t="shared" si="2"/>
        <v>0</v>
      </c>
      <c r="S132" s="189">
        <v>0</v>
      </c>
      <c r="T132" s="190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1" t="s">
        <v>130</v>
      </c>
      <c r="AT132" s="191" t="s">
        <v>126</v>
      </c>
      <c r="AU132" s="191" t="s">
        <v>85</v>
      </c>
      <c r="AY132" s="14" t="s">
        <v>124</v>
      </c>
      <c r="BE132" s="192">
        <f t="shared" si="4"/>
        <v>6699</v>
      </c>
      <c r="BF132" s="192">
        <f t="shared" si="5"/>
        <v>0</v>
      </c>
      <c r="BG132" s="192">
        <f t="shared" si="6"/>
        <v>0</v>
      </c>
      <c r="BH132" s="192">
        <f t="shared" si="7"/>
        <v>0</v>
      </c>
      <c r="BI132" s="192">
        <f t="shared" si="8"/>
        <v>0</v>
      </c>
      <c r="BJ132" s="14" t="s">
        <v>83</v>
      </c>
      <c r="BK132" s="192">
        <f t="shared" si="9"/>
        <v>6699</v>
      </c>
      <c r="BL132" s="14" t="s">
        <v>130</v>
      </c>
      <c r="BM132" s="191" t="s">
        <v>148</v>
      </c>
    </row>
    <row r="133" spans="1:65" s="2" customFormat="1" ht="24.15" customHeight="1" x14ac:dyDescent="0.2">
      <c r="A133" s="28"/>
      <c r="B133" s="29"/>
      <c r="C133" s="180" t="s">
        <v>149</v>
      </c>
      <c r="D133" s="180" t="s">
        <v>126</v>
      </c>
      <c r="E133" s="181" t="s">
        <v>150</v>
      </c>
      <c r="F133" s="182" t="s">
        <v>151</v>
      </c>
      <c r="G133" s="183" t="s">
        <v>147</v>
      </c>
      <c r="H133" s="184">
        <v>11</v>
      </c>
      <c r="I133" s="185">
        <v>958</v>
      </c>
      <c r="J133" s="185">
        <f t="shared" si="0"/>
        <v>10538</v>
      </c>
      <c r="K133" s="186"/>
      <c r="L133" s="33"/>
      <c r="M133" s="187" t="s">
        <v>1</v>
      </c>
      <c r="N133" s="188" t="s">
        <v>40</v>
      </c>
      <c r="O133" s="189">
        <v>0</v>
      </c>
      <c r="P133" s="189">
        <f t="shared" si="1"/>
        <v>0</v>
      </c>
      <c r="Q133" s="189">
        <v>0</v>
      </c>
      <c r="R133" s="189">
        <f t="shared" si="2"/>
        <v>0</v>
      </c>
      <c r="S133" s="189">
        <v>0</v>
      </c>
      <c r="T133" s="190">
        <f t="shared" si="3"/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91" t="s">
        <v>130</v>
      </c>
      <c r="AT133" s="191" t="s">
        <v>126</v>
      </c>
      <c r="AU133" s="191" t="s">
        <v>85</v>
      </c>
      <c r="AY133" s="14" t="s">
        <v>124</v>
      </c>
      <c r="BE133" s="192">
        <f t="shared" si="4"/>
        <v>10538</v>
      </c>
      <c r="BF133" s="192">
        <f t="shared" si="5"/>
        <v>0</v>
      </c>
      <c r="BG133" s="192">
        <f t="shared" si="6"/>
        <v>0</v>
      </c>
      <c r="BH133" s="192">
        <f t="shared" si="7"/>
        <v>0</v>
      </c>
      <c r="BI133" s="192">
        <f t="shared" si="8"/>
        <v>0</v>
      </c>
      <c r="BJ133" s="14" t="s">
        <v>83</v>
      </c>
      <c r="BK133" s="192">
        <f t="shared" si="9"/>
        <v>10538</v>
      </c>
      <c r="BL133" s="14" t="s">
        <v>130</v>
      </c>
      <c r="BM133" s="191" t="s">
        <v>152</v>
      </c>
    </row>
    <row r="134" spans="1:65" s="2" customFormat="1" ht="33" customHeight="1" x14ac:dyDescent="0.2">
      <c r="A134" s="28"/>
      <c r="B134" s="29"/>
      <c r="C134" s="180" t="s">
        <v>153</v>
      </c>
      <c r="D134" s="180" t="s">
        <v>126</v>
      </c>
      <c r="E134" s="181" t="s">
        <v>154</v>
      </c>
      <c r="F134" s="182" t="s">
        <v>155</v>
      </c>
      <c r="G134" s="183" t="s">
        <v>147</v>
      </c>
      <c r="H134" s="184">
        <v>73.5</v>
      </c>
      <c r="I134" s="185">
        <v>311</v>
      </c>
      <c r="J134" s="185">
        <f t="shared" si="0"/>
        <v>22858.5</v>
      </c>
      <c r="K134" s="186"/>
      <c r="L134" s="33"/>
      <c r="M134" s="187" t="s">
        <v>1</v>
      </c>
      <c r="N134" s="188" t="s">
        <v>40</v>
      </c>
      <c r="O134" s="189">
        <v>0</v>
      </c>
      <c r="P134" s="189">
        <f t="shared" si="1"/>
        <v>0</v>
      </c>
      <c r="Q134" s="189">
        <v>0</v>
      </c>
      <c r="R134" s="189">
        <f t="shared" si="2"/>
        <v>0</v>
      </c>
      <c r="S134" s="189">
        <v>0</v>
      </c>
      <c r="T134" s="190">
        <f t="shared" si="3"/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1" t="s">
        <v>130</v>
      </c>
      <c r="AT134" s="191" t="s">
        <v>126</v>
      </c>
      <c r="AU134" s="191" t="s">
        <v>85</v>
      </c>
      <c r="AY134" s="14" t="s">
        <v>124</v>
      </c>
      <c r="BE134" s="192">
        <f t="shared" si="4"/>
        <v>22858.5</v>
      </c>
      <c r="BF134" s="192">
        <f t="shared" si="5"/>
        <v>0</v>
      </c>
      <c r="BG134" s="192">
        <f t="shared" si="6"/>
        <v>0</v>
      </c>
      <c r="BH134" s="192">
        <f t="shared" si="7"/>
        <v>0</v>
      </c>
      <c r="BI134" s="192">
        <f t="shared" si="8"/>
        <v>0</v>
      </c>
      <c r="BJ134" s="14" t="s">
        <v>83</v>
      </c>
      <c r="BK134" s="192">
        <f t="shared" si="9"/>
        <v>22858.5</v>
      </c>
      <c r="BL134" s="14" t="s">
        <v>130</v>
      </c>
      <c r="BM134" s="191" t="s">
        <v>156</v>
      </c>
    </row>
    <row r="135" spans="1:65" s="2" customFormat="1" ht="33" customHeight="1" x14ac:dyDescent="0.2">
      <c r="A135" s="28"/>
      <c r="B135" s="29"/>
      <c r="C135" s="180" t="s">
        <v>157</v>
      </c>
      <c r="D135" s="180" t="s">
        <v>126</v>
      </c>
      <c r="E135" s="181" t="s">
        <v>158</v>
      </c>
      <c r="F135" s="182" t="s">
        <v>159</v>
      </c>
      <c r="G135" s="183" t="s">
        <v>147</v>
      </c>
      <c r="H135" s="184">
        <v>105</v>
      </c>
      <c r="I135" s="185">
        <v>422.4</v>
      </c>
      <c r="J135" s="185">
        <f t="shared" si="0"/>
        <v>44352</v>
      </c>
      <c r="K135" s="186"/>
      <c r="L135" s="33"/>
      <c r="M135" s="187" t="s">
        <v>1</v>
      </c>
      <c r="N135" s="188" t="s">
        <v>40</v>
      </c>
      <c r="O135" s="189">
        <v>0</v>
      </c>
      <c r="P135" s="189">
        <f t="shared" si="1"/>
        <v>0</v>
      </c>
      <c r="Q135" s="189">
        <v>0</v>
      </c>
      <c r="R135" s="189">
        <f t="shared" si="2"/>
        <v>0</v>
      </c>
      <c r="S135" s="189">
        <v>0</v>
      </c>
      <c r="T135" s="190">
        <f t="shared" si="3"/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1" t="s">
        <v>130</v>
      </c>
      <c r="AT135" s="191" t="s">
        <v>126</v>
      </c>
      <c r="AU135" s="191" t="s">
        <v>85</v>
      </c>
      <c r="AY135" s="14" t="s">
        <v>124</v>
      </c>
      <c r="BE135" s="192">
        <f t="shared" si="4"/>
        <v>44352</v>
      </c>
      <c r="BF135" s="192">
        <f t="shared" si="5"/>
        <v>0</v>
      </c>
      <c r="BG135" s="192">
        <f t="shared" si="6"/>
        <v>0</v>
      </c>
      <c r="BH135" s="192">
        <f t="shared" si="7"/>
        <v>0</v>
      </c>
      <c r="BI135" s="192">
        <f t="shared" si="8"/>
        <v>0</v>
      </c>
      <c r="BJ135" s="14" t="s">
        <v>83</v>
      </c>
      <c r="BK135" s="192">
        <f t="shared" si="9"/>
        <v>44352</v>
      </c>
      <c r="BL135" s="14" t="s">
        <v>130</v>
      </c>
      <c r="BM135" s="191" t="s">
        <v>160</v>
      </c>
    </row>
    <row r="136" spans="1:65" s="2" customFormat="1" ht="33" customHeight="1" x14ac:dyDescent="0.2">
      <c r="A136" s="28"/>
      <c r="B136" s="29"/>
      <c r="C136" s="180" t="s">
        <v>161</v>
      </c>
      <c r="D136" s="180" t="s">
        <v>126</v>
      </c>
      <c r="E136" s="181" t="s">
        <v>162</v>
      </c>
      <c r="F136" s="182" t="s">
        <v>163</v>
      </c>
      <c r="G136" s="183" t="s">
        <v>147</v>
      </c>
      <c r="H136" s="184">
        <v>31.5</v>
      </c>
      <c r="I136" s="185">
        <v>714</v>
      </c>
      <c r="J136" s="185">
        <f t="shared" si="0"/>
        <v>22491</v>
      </c>
      <c r="K136" s="186"/>
      <c r="L136" s="33"/>
      <c r="M136" s="187" t="s">
        <v>1</v>
      </c>
      <c r="N136" s="188" t="s">
        <v>40</v>
      </c>
      <c r="O136" s="189">
        <v>0</v>
      </c>
      <c r="P136" s="189">
        <f t="shared" si="1"/>
        <v>0</v>
      </c>
      <c r="Q136" s="189">
        <v>0</v>
      </c>
      <c r="R136" s="189">
        <f t="shared" si="2"/>
        <v>0</v>
      </c>
      <c r="S136" s="189">
        <v>0</v>
      </c>
      <c r="T136" s="190">
        <f t="shared" si="3"/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1" t="s">
        <v>130</v>
      </c>
      <c r="AT136" s="191" t="s">
        <v>126</v>
      </c>
      <c r="AU136" s="191" t="s">
        <v>85</v>
      </c>
      <c r="AY136" s="14" t="s">
        <v>124</v>
      </c>
      <c r="BE136" s="192">
        <f t="shared" si="4"/>
        <v>22491</v>
      </c>
      <c r="BF136" s="192">
        <f t="shared" si="5"/>
        <v>0</v>
      </c>
      <c r="BG136" s="192">
        <f t="shared" si="6"/>
        <v>0</v>
      </c>
      <c r="BH136" s="192">
        <f t="shared" si="7"/>
        <v>0</v>
      </c>
      <c r="BI136" s="192">
        <f t="shared" si="8"/>
        <v>0</v>
      </c>
      <c r="BJ136" s="14" t="s">
        <v>83</v>
      </c>
      <c r="BK136" s="192">
        <f t="shared" si="9"/>
        <v>22491</v>
      </c>
      <c r="BL136" s="14" t="s">
        <v>130</v>
      </c>
      <c r="BM136" s="191" t="s">
        <v>164</v>
      </c>
    </row>
    <row r="137" spans="1:65" s="2" customFormat="1" ht="24.15" customHeight="1" x14ac:dyDescent="0.2">
      <c r="A137" s="28"/>
      <c r="B137" s="29"/>
      <c r="C137" s="180" t="s">
        <v>165</v>
      </c>
      <c r="D137" s="180" t="s">
        <v>126</v>
      </c>
      <c r="E137" s="181" t="s">
        <v>166</v>
      </c>
      <c r="F137" s="182" t="s">
        <v>167</v>
      </c>
      <c r="G137" s="183" t="s">
        <v>147</v>
      </c>
      <c r="H137" s="184">
        <v>10</v>
      </c>
      <c r="I137" s="185">
        <v>546</v>
      </c>
      <c r="J137" s="185">
        <f t="shared" si="0"/>
        <v>5460</v>
      </c>
      <c r="K137" s="186"/>
      <c r="L137" s="33"/>
      <c r="M137" s="187" t="s">
        <v>1</v>
      </c>
      <c r="N137" s="188" t="s">
        <v>40</v>
      </c>
      <c r="O137" s="189">
        <v>0</v>
      </c>
      <c r="P137" s="189">
        <f t="shared" si="1"/>
        <v>0</v>
      </c>
      <c r="Q137" s="189">
        <v>0</v>
      </c>
      <c r="R137" s="189">
        <f t="shared" si="2"/>
        <v>0</v>
      </c>
      <c r="S137" s="189">
        <v>0</v>
      </c>
      <c r="T137" s="190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1" t="s">
        <v>130</v>
      </c>
      <c r="AT137" s="191" t="s">
        <v>126</v>
      </c>
      <c r="AU137" s="191" t="s">
        <v>85</v>
      </c>
      <c r="AY137" s="14" t="s">
        <v>124</v>
      </c>
      <c r="BE137" s="192">
        <f t="shared" si="4"/>
        <v>5460</v>
      </c>
      <c r="BF137" s="192">
        <f t="shared" si="5"/>
        <v>0</v>
      </c>
      <c r="BG137" s="192">
        <f t="shared" si="6"/>
        <v>0</v>
      </c>
      <c r="BH137" s="192">
        <f t="shared" si="7"/>
        <v>0</v>
      </c>
      <c r="BI137" s="192">
        <f t="shared" si="8"/>
        <v>0</v>
      </c>
      <c r="BJ137" s="14" t="s">
        <v>83</v>
      </c>
      <c r="BK137" s="192">
        <f t="shared" si="9"/>
        <v>5460</v>
      </c>
      <c r="BL137" s="14" t="s">
        <v>130</v>
      </c>
      <c r="BM137" s="191" t="s">
        <v>168</v>
      </c>
    </row>
    <row r="138" spans="1:65" s="2" customFormat="1" ht="24.15" customHeight="1" x14ac:dyDescent="0.2">
      <c r="A138" s="28"/>
      <c r="B138" s="29"/>
      <c r="C138" s="180" t="s">
        <v>169</v>
      </c>
      <c r="D138" s="180" t="s">
        <v>126</v>
      </c>
      <c r="E138" s="181" t="s">
        <v>170</v>
      </c>
      <c r="F138" s="182" t="s">
        <v>171</v>
      </c>
      <c r="G138" s="183" t="s">
        <v>172</v>
      </c>
      <c r="H138" s="184">
        <v>9.8000000000000007</v>
      </c>
      <c r="I138" s="185">
        <v>2800</v>
      </c>
      <c r="J138" s="185">
        <f t="shared" si="0"/>
        <v>27440</v>
      </c>
      <c r="K138" s="186"/>
      <c r="L138" s="33"/>
      <c r="M138" s="187" t="s">
        <v>1</v>
      </c>
      <c r="N138" s="188" t="s">
        <v>40</v>
      </c>
      <c r="O138" s="189">
        <v>0</v>
      </c>
      <c r="P138" s="189">
        <f t="shared" si="1"/>
        <v>0</v>
      </c>
      <c r="Q138" s="189">
        <v>0</v>
      </c>
      <c r="R138" s="189">
        <f t="shared" si="2"/>
        <v>0</v>
      </c>
      <c r="S138" s="189">
        <v>0</v>
      </c>
      <c r="T138" s="190">
        <f t="shared" si="3"/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1" t="s">
        <v>130</v>
      </c>
      <c r="AT138" s="191" t="s">
        <v>126</v>
      </c>
      <c r="AU138" s="191" t="s">
        <v>85</v>
      </c>
      <c r="AY138" s="14" t="s">
        <v>124</v>
      </c>
      <c r="BE138" s="192">
        <f t="shared" si="4"/>
        <v>27440</v>
      </c>
      <c r="BF138" s="192">
        <f t="shared" si="5"/>
        <v>0</v>
      </c>
      <c r="BG138" s="192">
        <f t="shared" si="6"/>
        <v>0</v>
      </c>
      <c r="BH138" s="192">
        <f t="shared" si="7"/>
        <v>0</v>
      </c>
      <c r="BI138" s="192">
        <f t="shared" si="8"/>
        <v>0</v>
      </c>
      <c r="BJ138" s="14" t="s">
        <v>83</v>
      </c>
      <c r="BK138" s="192">
        <f t="shared" si="9"/>
        <v>27440</v>
      </c>
      <c r="BL138" s="14" t="s">
        <v>130</v>
      </c>
      <c r="BM138" s="191" t="s">
        <v>173</v>
      </c>
    </row>
    <row r="139" spans="1:65" s="2" customFormat="1" ht="21.75" customHeight="1" x14ac:dyDescent="0.2">
      <c r="A139" s="28"/>
      <c r="B139" s="29"/>
      <c r="C139" s="180" t="s">
        <v>174</v>
      </c>
      <c r="D139" s="180" t="s">
        <v>126</v>
      </c>
      <c r="E139" s="181" t="s">
        <v>175</v>
      </c>
      <c r="F139" s="182" t="s">
        <v>176</v>
      </c>
      <c r="G139" s="183" t="s">
        <v>129</v>
      </c>
      <c r="H139" s="184">
        <v>327.67200000000003</v>
      </c>
      <c r="I139" s="185">
        <v>28.6</v>
      </c>
      <c r="J139" s="185">
        <f t="shared" si="0"/>
        <v>9371.42</v>
      </c>
      <c r="K139" s="186"/>
      <c r="L139" s="33"/>
      <c r="M139" s="187" t="s">
        <v>1</v>
      </c>
      <c r="N139" s="188" t="s">
        <v>40</v>
      </c>
      <c r="O139" s="189">
        <v>0</v>
      </c>
      <c r="P139" s="189">
        <f t="shared" si="1"/>
        <v>0</v>
      </c>
      <c r="Q139" s="189">
        <v>8.4000000000000003E-4</v>
      </c>
      <c r="R139" s="189">
        <f t="shared" si="2"/>
        <v>0.27524448000000001</v>
      </c>
      <c r="S139" s="189">
        <v>0</v>
      </c>
      <c r="T139" s="190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1" t="s">
        <v>130</v>
      </c>
      <c r="AT139" s="191" t="s">
        <v>126</v>
      </c>
      <c r="AU139" s="191" t="s">
        <v>85</v>
      </c>
      <c r="AY139" s="14" t="s">
        <v>124</v>
      </c>
      <c r="BE139" s="192">
        <f t="shared" si="4"/>
        <v>9371.42</v>
      </c>
      <c r="BF139" s="192">
        <f t="shared" si="5"/>
        <v>0</v>
      </c>
      <c r="BG139" s="192">
        <f t="shared" si="6"/>
        <v>0</v>
      </c>
      <c r="BH139" s="192">
        <f t="shared" si="7"/>
        <v>0</v>
      </c>
      <c r="BI139" s="192">
        <f t="shared" si="8"/>
        <v>0</v>
      </c>
      <c r="BJ139" s="14" t="s">
        <v>83</v>
      </c>
      <c r="BK139" s="192">
        <f t="shared" si="9"/>
        <v>9371.42</v>
      </c>
      <c r="BL139" s="14" t="s">
        <v>130</v>
      </c>
      <c r="BM139" s="191" t="s">
        <v>177</v>
      </c>
    </row>
    <row r="140" spans="1:65" s="2" customFormat="1" ht="24.15" customHeight="1" x14ac:dyDescent="0.2">
      <c r="A140" s="28"/>
      <c r="B140" s="29"/>
      <c r="C140" s="180" t="s">
        <v>178</v>
      </c>
      <c r="D140" s="180" t="s">
        <v>126</v>
      </c>
      <c r="E140" s="181" t="s">
        <v>179</v>
      </c>
      <c r="F140" s="182" t="s">
        <v>180</v>
      </c>
      <c r="G140" s="183" t="s">
        <v>129</v>
      </c>
      <c r="H140" s="184">
        <v>327.67200000000003</v>
      </c>
      <c r="I140" s="185">
        <v>15.78</v>
      </c>
      <c r="J140" s="185">
        <f t="shared" si="0"/>
        <v>5170.66</v>
      </c>
      <c r="K140" s="186"/>
      <c r="L140" s="33"/>
      <c r="M140" s="187" t="s">
        <v>1</v>
      </c>
      <c r="N140" s="188" t="s">
        <v>40</v>
      </c>
      <c r="O140" s="189">
        <v>0</v>
      </c>
      <c r="P140" s="189">
        <f t="shared" si="1"/>
        <v>0</v>
      </c>
      <c r="Q140" s="189">
        <v>0</v>
      </c>
      <c r="R140" s="189">
        <f t="shared" si="2"/>
        <v>0</v>
      </c>
      <c r="S140" s="189">
        <v>0</v>
      </c>
      <c r="T140" s="190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1" t="s">
        <v>130</v>
      </c>
      <c r="AT140" s="191" t="s">
        <v>126</v>
      </c>
      <c r="AU140" s="191" t="s">
        <v>85</v>
      </c>
      <c r="AY140" s="14" t="s">
        <v>124</v>
      </c>
      <c r="BE140" s="192">
        <f t="shared" si="4"/>
        <v>5170.66</v>
      </c>
      <c r="BF140" s="192">
        <f t="shared" si="5"/>
        <v>0</v>
      </c>
      <c r="BG140" s="192">
        <f t="shared" si="6"/>
        <v>0</v>
      </c>
      <c r="BH140" s="192">
        <f t="shared" si="7"/>
        <v>0</v>
      </c>
      <c r="BI140" s="192">
        <f t="shared" si="8"/>
        <v>0</v>
      </c>
      <c r="BJ140" s="14" t="s">
        <v>83</v>
      </c>
      <c r="BK140" s="192">
        <f t="shared" si="9"/>
        <v>5170.66</v>
      </c>
      <c r="BL140" s="14" t="s">
        <v>130</v>
      </c>
      <c r="BM140" s="191" t="s">
        <v>181</v>
      </c>
    </row>
    <row r="141" spans="1:65" s="2" customFormat="1" ht="21.75" customHeight="1" x14ac:dyDescent="0.2">
      <c r="A141" s="28"/>
      <c r="B141" s="29"/>
      <c r="C141" s="180" t="s">
        <v>182</v>
      </c>
      <c r="D141" s="180" t="s">
        <v>126</v>
      </c>
      <c r="E141" s="181" t="s">
        <v>183</v>
      </c>
      <c r="F141" s="182" t="s">
        <v>184</v>
      </c>
      <c r="G141" s="183" t="s">
        <v>129</v>
      </c>
      <c r="H141" s="184">
        <v>38</v>
      </c>
      <c r="I141" s="185">
        <v>117</v>
      </c>
      <c r="J141" s="185">
        <f t="shared" si="0"/>
        <v>4446</v>
      </c>
      <c r="K141" s="186"/>
      <c r="L141" s="33"/>
      <c r="M141" s="187" t="s">
        <v>1</v>
      </c>
      <c r="N141" s="188" t="s">
        <v>40</v>
      </c>
      <c r="O141" s="189">
        <v>0</v>
      </c>
      <c r="P141" s="189">
        <f t="shared" si="1"/>
        <v>0</v>
      </c>
      <c r="Q141" s="189">
        <v>6.9999999999999999E-4</v>
      </c>
      <c r="R141" s="189">
        <f t="shared" si="2"/>
        <v>2.6599999999999999E-2</v>
      </c>
      <c r="S141" s="189">
        <v>0</v>
      </c>
      <c r="T141" s="190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1" t="s">
        <v>130</v>
      </c>
      <c r="AT141" s="191" t="s">
        <v>126</v>
      </c>
      <c r="AU141" s="191" t="s">
        <v>85</v>
      </c>
      <c r="AY141" s="14" t="s">
        <v>124</v>
      </c>
      <c r="BE141" s="192">
        <f t="shared" si="4"/>
        <v>4446</v>
      </c>
      <c r="BF141" s="192">
        <f t="shared" si="5"/>
        <v>0</v>
      </c>
      <c r="BG141" s="192">
        <f t="shared" si="6"/>
        <v>0</v>
      </c>
      <c r="BH141" s="192">
        <f t="shared" si="7"/>
        <v>0</v>
      </c>
      <c r="BI141" s="192">
        <f t="shared" si="8"/>
        <v>0</v>
      </c>
      <c r="BJ141" s="14" t="s">
        <v>83</v>
      </c>
      <c r="BK141" s="192">
        <f t="shared" si="9"/>
        <v>4446</v>
      </c>
      <c r="BL141" s="14" t="s">
        <v>130</v>
      </c>
      <c r="BM141" s="191" t="s">
        <v>185</v>
      </c>
    </row>
    <row r="142" spans="1:65" s="2" customFormat="1" ht="16.5" customHeight="1" x14ac:dyDescent="0.2">
      <c r="A142" s="28"/>
      <c r="B142" s="29"/>
      <c r="C142" s="180" t="s">
        <v>8</v>
      </c>
      <c r="D142" s="180" t="s">
        <v>126</v>
      </c>
      <c r="E142" s="181" t="s">
        <v>186</v>
      </c>
      <c r="F142" s="182" t="s">
        <v>187</v>
      </c>
      <c r="G142" s="183" t="s">
        <v>129</v>
      </c>
      <c r="H142" s="184">
        <v>38</v>
      </c>
      <c r="I142" s="185">
        <v>34.700000000000003</v>
      </c>
      <c r="J142" s="185">
        <f t="shared" si="0"/>
        <v>1318.6</v>
      </c>
      <c r="K142" s="186"/>
      <c r="L142" s="33"/>
      <c r="M142" s="187" t="s">
        <v>1</v>
      </c>
      <c r="N142" s="188" t="s">
        <v>40</v>
      </c>
      <c r="O142" s="189">
        <v>0</v>
      </c>
      <c r="P142" s="189">
        <f t="shared" si="1"/>
        <v>0</v>
      </c>
      <c r="Q142" s="189">
        <v>0</v>
      </c>
      <c r="R142" s="189">
        <f t="shared" si="2"/>
        <v>0</v>
      </c>
      <c r="S142" s="189">
        <v>0</v>
      </c>
      <c r="T142" s="190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1" t="s">
        <v>130</v>
      </c>
      <c r="AT142" s="191" t="s">
        <v>126</v>
      </c>
      <c r="AU142" s="191" t="s">
        <v>85</v>
      </c>
      <c r="AY142" s="14" t="s">
        <v>124</v>
      </c>
      <c r="BE142" s="192">
        <f t="shared" si="4"/>
        <v>1318.6</v>
      </c>
      <c r="BF142" s="192">
        <f t="shared" si="5"/>
        <v>0</v>
      </c>
      <c r="BG142" s="192">
        <f t="shared" si="6"/>
        <v>0</v>
      </c>
      <c r="BH142" s="192">
        <f t="shared" si="7"/>
        <v>0</v>
      </c>
      <c r="BI142" s="192">
        <f t="shared" si="8"/>
        <v>0</v>
      </c>
      <c r="BJ142" s="14" t="s">
        <v>83</v>
      </c>
      <c r="BK142" s="192">
        <f t="shared" si="9"/>
        <v>1318.6</v>
      </c>
      <c r="BL142" s="14" t="s">
        <v>130</v>
      </c>
      <c r="BM142" s="191" t="s">
        <v>188</v>
      </c>
    </row>
    <row r="143" spans="1:65" s="2" customFormat="1" ht="21.75" customHeight="1" x14ac:dyDescent="0.2">
      <c r="A143" s="28"/>
      <c r="B143" s="29"/>
      <c r="C143" s="180" t="s">
        <v>189</v>
      </c>
      <c r="D143" s="180" t="s">
        <v>126</v>
      </c>
      <c r="E143" s="181" t="s">
        <v>190</v>
      </c>
      <c r="F143" s="182" t="s">
        <v>191</v>
      </c>
      <c r="G143" s="183" t="s">
        <v>147</v>
      </c>
      <c r="H143" s="184">
        <v>22</v>
      </c>
      <c r="I143" s="185">
        <v>63.8</v>
      </c>
      <c r="J143" s="185">
        <f t="shared" si="0"/>
        <v>1403.6</v>
      </c>
      <c r="K143" s="186"/>
      <c r="L143" s="33"/>
      <c r="M143" s="187" t="s">
        <v>1</v>
      </c>
      <c r="N143" s="188" t="s">
        <v>40</v>
      </c>
      <c r="O143" s="189">
        <v>0</v>
      </c>
      <c r="P143" s="189">
        <f t="shared" si="1"/>
        <v>0</v>
      </c>
      <c r="Q143" s="189">
        <v>4.6000000000000001E-4</v>
      </c>
      <c r="R143" s="189">
        <f t="shared" si="2"/>
        <v>1.0120000000000001E-2</v>
      </c>
      <c r="S143" s="189">
        <v>0</v>
      </c>
      <c r="T143" s="190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1" t="s">
        <v>130</v>
      </c>
      <c r="AT143" s="191" t="s">
        <v>126</v>
      </c>
      <c r="AU143" s="191" t="s">
        <v>85</v>
      </c>
      <c r="AY143" s="14" t="s">
        <v>124</v>
      </c>
      <c r="BE143" s="192">
        <f t="shared" si="4"/>
        <v>1403.6</v>
      </c>
      <c r="BF143" s="192">
        <f t="shared" si="5"/>
        <v>0</v>
      </c>
      <c r="BG143" s="192">
        <f t="shared" si="6"/>
        <v>0</v>
      </c>
      <c r="BH143" s="192">
        <f t="shared" si="7"/>
        <v>0</v>
      </c>
      <c r="BI143" s="192">
        <f t="shared" si="8"/>
        <v>0</v>
      </c>
      <c r="BJ143" s="14" t="s">
        <v>83</v>
      </c>
      <c r="BK143" s="192">
        <f t="shared" si="9"/>
        <v>1403.6</v>
      </c>
      <c r="BL143" s="14" t="s">
        <v>130</v>
      </c>
      <c r="BM143" s="191" t="s">
        <v>192</v>
      </c>
    </row>
    <row r="144" spans="1:65" s="2" customFormat="1" ht="24.15" customHeight="1" x14ac:dyDescent="0.2">
      <c r="A144" s="28"/>
      <c r="B144" s="29"/>
      <c r="C144" s="180" t="s">
        <v>193</v>
      </c>
      <c r="D144" s="180" t="s">
        <v>126</v>
      </c>
      <c r="E144" s="181" t="s">
        <v>194</v>
      </c>
      <c r="F144" s="182" t="s">
        <v>195</v>
      </c>
      <c r="G144" s="183" t="s">
        <v>147</v>
      </c>
      <c r="H144" s="184">
        <v>22</v>
      </c>
      <c r="I144" s="185">
        <v>13.9</v>
      </c>
      <c r="J144" s="185">
        <f t="shared" si="0"/>
        <v>305.8</v>
      </c>
      <c r="K144" s="186"/>
      <c r="L144" s="33"/>
      <c r="M144" s="187" t="s">
        <v>1</v>
      </c>
      <c r="N144" s="188" t="s">
        <v>40</v>
      </c>
      <c r="O144" s="189">
        <v>0</v>
      </c>
      <c r="P144" s="189">
        <f t="shared" si="1"/>
        <v>0</v>
      </c>
      <c r="Q144" s="189">
        <v>0</v>
      </c>
      <c r="R144" s="189">
        <f t="shared" si="2"/>
        <v>0</v>
      </c>
      <c r="S144" s="189">
        <v>0</v>
      </c>
      <c r="T144" s="190">
        <f t="shared" si="3"/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91" t="s">
        <v>130</v>
      </c>
      <c r="AT144" s="191" t="s">
        <v>126</v>
      </c>
      <c r="AU144" s="191" t="s">
        <v>85</v>
      </c>
      <c r="AY144" s="14" t="s">
        <v>124</v>
      </c>
      <c r="BE144" s="192">
        <f t="shared" si="4"/>
        <v>305.8</v>
      </c>
      <c r="BF144" s="192">
        <f t="shared" si="5"/>
        <v>0</v>
      </c>
      <c r="BG144" s="192">
        <f t="shared" si="6"/>
        <v>0</v>
      </c>
      <c r="BH144" s="192">
        <f t="shared" si="7"/>
        <v>0</v>
      </c>
      <c r="BI144" s="192">
        <f t="shared" si="8"/>
        <v>0</v>
      </c>
      <c r="BJ144" s="14" t="s">
        <v>83</v>
      </c>
      <c r="BK144" s="192">
        <f t="shared" si="9"/>
        <v>305.8</v>
      </c>
      <c r="BL144" s="14" t="s">
        <v>130</v>
      </c>
      <c r="BM144" s="191" t="s">
        <v>196</v>
      </c>
    </row>
    <row r="145" spans="1:65" s="2" customFormat="1" ht="37.799999999999997" customHeight="1" x14ac:dyDescent="0.2">
      <c r="A145" s="28"/>
      <c r="B145" s="29"/>
      <c r="C145" s="180" t="s">
        <v>197</v>
      </c>
      <c r="D145" s="180" t="s">
        <v>126</v>
      </c>
      <c r="E145" s="181" t="s">
        <v>198</v>
      </c>
      <c r="F145" s="182" t="s">
        <v>199</v>
      </c>
      <c r="G145" s="183" t="s">
        <v>147</v>
      </c>
      <c r="H145" s="184">
        <v>323.63799999999998</v>
      </c>
      <c r="I145" s="185">
        <v>87.8</v>
      </c>
      <c r="J145" s="185">
        <f t="shared" si="0"/>
        <v>28415.42</v>
      </c>
      <c r="K145" s="186"/>
      <c r="L145" s="33"/>
      <c r="M145" s="187" t="s">
        <v>1</v>
      </c>
      <c r="N145" s="188" t="s">
        <v>40</v>
      </c>
      <c r="O145" s="189">
        <v>0</v>
      </c>
      <c r="P145" s="189">
        <f t="shared" si="1"/>
        <v>0</v>
      </c>
      <c r="Q145" s="189">
        <v>0</v>
      </c>
      <c r="R145" s="189">
        <f t="shared" si="2"/>
        <v>0</v>
      </c>
      <c r="S145" s="189">
        <v>0</v>
      </c>
      <c r="T145" s="190">
        <f t="shared" si="3"/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1" t="s">
        <v>130</v>
      </c>
      <c r="AT145" s="191" t="s">
        <v>126</v>
      </c>
      <c r="AU145" s="191" t="s">
        <v>85</v>
      </c>
      <c r="AY145" s="14" t="s">
        <v>124</v>
      </c>
      <c r="BE145" s="192">
        <f t="shared" si="4"/>
        <v>28415.42</v>
      </c>
      <c r="BF145" s="192">
        <f t="shared" si="5"/>
        <v>0</v>
      </c>
      <c r="BG145" s="192">
        <f t="shared" si="6"/>
        <v>0</v>
      </c>
      <c r="BH145" s="192">
        <f t="shared" si="7"/>
        <v>0</v>
      </c>
      <c r="BI145" s="192">
        <f t="shared" si="8"/>
        <v>0</v>
      </c>
      <c r="BJ145" s="14" t="s">
        <v>83</v>
      </c>
      <c r="BK145" s="192">
        <f t="shared" si="9"/>
        <v>28415.42</v>
      </c>
      <c r="BL145" s="14" t="s">
        <v>130</v>
      </c>
      <c r="BM145" s="191" t="s">
        <v>200</v>
      </c>
    </row>
    <row r="146" spans="1:65" s="2" customFormat="1" ht="24.15" customHeight="1" x14ac:dyDescent="0.2">
      <c r="A146" s="28"/>
      <c r="B146" s="29"/>
      <c r="C146" s="180" t="s">
        <v>201</v>
      </c>
      <c r="D146" s="180" t="s">
        <v>126</v>
      </c>
      <c r="E146" s="181" t="s">
        <v>202</v>
      </c>
      <c r="F146" s="182" t="s">
        <v>203</v>
      </c>
      <c r="G146" s="183" t="s">
        <v>147</v>
      </c>
      <c r="H146" s="184">
        <v>70.180999999999997</v>
      </c>
      <c r="I146" s="185">
        <v>333.6</v>
      </c>
      <c r="J146" s="185">
        <f t="shared" si="0"/>
        <v>23412.38</v>
      </c>
      <c r="K146" s="186"/>
      <c r="L146" s="33"/>
      <c r="M146" s="187" t="s">
        <v>1</v>
      </c>
      <c r="N146" s="188" t="s">
        <v>40</v>
      </c>
      <c r="O146" s="189">
        <v>0</v>
      </c>
      <c r="P146" s="189">
        <f t="shared" si="1"/>
        <v>0</v>
      </c>
      <c r="Q146" s="189">
        <v>0</v>
      </c>
      <c r="R146" s="189">
        <f t="shared" si="2"/>
        <v>0</v>
      </c>
      <c r="S146" s="189">
        <v>0</v>
      </c>
      <c r="T146" s="190">
        <f t="shared" si="3"/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1" t="s">
        <v>130</v>
      </c>
      <c r="AT146" s="191" t="s">
        <v>126</v>
      </c>
      <c r="AU146" s="191" t="s">
        <v>85</v>
      </c>
      <c r="AY146" s="14" t="s">
        <v>124</v>
      </c>
      <c r="BE146" s="192">
        <f t="shared" si="4"/>
        <v>23412.38</v>
      </c>
      <c r="BF146" s="192">
        <f t="shared" si="5"/>
        <v>0</v>
      </c>
      <c r="BG146" s="192">
        <f t="shared" si="6"/>
        <v>0</v>
      </c>
      <c r="BH146" s="192">
        <f t="shared" si="7"/>
        <v>0</v>
      </c>
      <c r="BI146" s="192">
        <f t="shared" si="8"/>
        <v>0</v>
      </c>
      <c r="BJ146" s="14" t="s">
        <v>83</v>
      </c>
      <c r="BK146" s="192">
        <f t="shared" si="9"/>
        <v>23412.38</v>
      </c>
      <c r="BL146" s="14" t="s">
        <v>130</v>
      </c>
      <c r="BM146" s="191" t="s">
        <v>204</v>
      </c>
    </row>
    <row r="147" spans="1:65" s="2" customFormat="1" ht="24.15" customHeight="1" x14ac:dyDescent="0.2">
      <c r="A147" s="28"/>
      <c r="B147" s="29"/>
      <c r="C147" s="180" t="s">
        <v>205</v>
      </c>
      <c r="D147" s="180" t="s">
        <v>126</v>
      </c>
      <c r="E147" s="181" t="s">
        <v>206</v>
      </c>
      <c r="F147" s="182" t="s">
        <v>207</v>
      </c>
      <c r="G147" s="183" t="s">
        <v>147</v>
      </c>
      <c r="H147" s="184">
        <v>161.81899999999999</v>
      </c>
      <c r="I147" s="185">
        <v>131.19999999999999</v>
      </c>
      <c r="J147" s="185">
        <f t="shared" si="0"/>
        <v>21230.65</v>
      </c>
      <c r="K147" s="186"/>
      <c r="L147" s="33"/>
      <c r="M147" s="187" t="s">
        <v>1</v>
      </c>
      <c r="N147" s="188" t="s">
        <v>40</v>
      </c>
      <c r="O147" s="189">
        <v>0</v>
      </c>
      <c r="P147" s="189">
        <f t="shared" si="1"/>
        <v>0</v>
      </c>
      <c r="Q147" s="189">
        <v>0</v>
      </c>
      <c r="R147" s="189">
        <f t="shared" si="2"/>
        <v>0</v>
      </c>
      <c r="S147" s="189">
        <v>0</v>
      </c>
      <c r="T147" s="190">
        <f t="shared" si="3"/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1" t="s">
        <v>130</v>
      </c>
      <c r="AT147" s="191" t="s">
        <v>126</v>
      </c>
      <c r="AU147" s="191" t="s">
        <v>85</v>
      </c>
      <c r="AY147" s="14" t="s">
        <v>124</v>
      </c>
      <c r="BE147" s="192">
        <f t="shared" si="4"/>
        <v>21230.65</v>
      </c>
      <c r="BF147" s="192">
        <f t="shared" si="5"/>
        <v>0</v>
      </c>
      <c r="BG147" s="192">
        <f t="shared" si="6"/>
        <v>0</v>
      </c>
      <c r="BH147" s="192">
        <f t="shared" si="7"/>
        <v>0</v>
      </c>
      <c r="BI147" s="192">
        <f t="shared" si="8"/>
        <v>0</v>
      </c>
      <c r="BJ147" s="14" t="s">
        <v>83</v>
      </c>
      <c r="BK147" s="192">
        <f t="shared" si="9"/>
        <v>21230.65</v>
      </c>
      <c r="BL147" s="14" t="s">
        <v>130</v>
      </c>
      <c r="BM147" s="191" t="s">
        <v>208</v>
      </c>
    </row>
    <row r="148" spans="1:65" s="2" customFormat="1" ht="33" customHeight="1" x14ac:dyDescent="0.2">
      <c r="A148" s="28"/>
      <c r="B148" s="29"/>
      <c r="C148" s="180" t="s">
        <v>7</v>
      </c>
      <c r="D148" s="180" t="s">
        <v>126</v>
      </c>
      <c r="E148" s="181" t="s">
        <v>209</v>
      </c>
      <c r="F148" s="182" t="s">
        <v>210</v>
      </c>
      <c r="G148" s="183" t="s">
        <v>211</v>
      </c>
      <c r="H148" s="184">
        <v>126.32599999999999</v>
      </c>
      <c r="I148" s="185">
        <v>378.3</v>
      </c>
      <c r="J148" s="185">
        <f t="shared" si="0"/>
        <v>47789.13</v>
      </c>
      <c r="K148" s="186"/>
      <c r="L148" s="33"/>
      <c r="M148" s="187" t="s">
        <v>1</v>
      </c>
      <c r="N148" s="188" t="s">
        <v>40</v>
      </c>
      <c r="O148" s="189">
        <v>0</v>
      </c>
      <c r="P148" s="189">
        <f t="shared" si="1"/>
        <v>0</v>
      </c>
      <c r="Q148" s="189">
        <v>0</v>
      </c>
      <c r="R148" s="189">
        <f t="shared" si="2"/>
        <v>0</v>
      </c>
      <c r="S148" s="189">
        <v>0</v>
      </c>
      <c r="T148" s="190">
        <f t="shared" si="3"/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1" t="s">
        <v>130</v>
      </c>
      <c r="AT148" s="191" t="s">
        <v>126</v>
      </c>
      <c r="AU148" s="191" t="s">
        <v>85</v>
      </c>
      <c r="AY148" s="14" t="s">
        <v>124</v>
      </c>
      <c r="BE148" s="192">
        <f t="shared" si="4"/>
        <v>47789.13</v>
      </c>
      <c r="BF148" s="192">
        <f t="shared" si="5"/>
        <v>0</v>
      </c>
      <c r="BG148" s="192">
        <f t="shared" si="6"/>
        <v>0</v>
      </c>
      <c r="BH148" s="192">
        <f t="shared" si="7"/>
        <v>0</v>
      </c>
      <c r="BI148" s="192">
        <f t="shared" si="8"/>
        <v>0</v>
      </c>
      <c r="BJ148" s="14" t="s">
        <v>83</v>
      </c>
      <c r="BK148" s="192">
        <f t="shared" si="9"/>
        <v>47789.13</v>
      </c>
      <c r="BL148" s="14" t="s">
        <v>130</v>
      </c>
      <c r="BM148" s="191" t="s">
        <v>212</v>
      </c>
    </row>
    <row r="149" spans="1:65" s="2" customFormat="1" ht="16.5" customHeight="1" x14ac:dyDescent="0.2">
      <c r="A149" s="28"/>
      <c r="B149" s="29"/>
      <c r="C149" s="180" t="s">
        <v>213</v>
      </c>
      <c r="D149" s="180" t="s">
        <v>126</v>
      </c>
      <c r="E149" s="181" t="s">
        <v>214</v>
      </c>
      <c r="F149" s="182" t="s">
        <v>215</v>
      </c>
      <c r="G149" s="183" t="s">
        <v>147</v>
      </c>
      <c r="H149" s="184">
        <v>70.180999999999997</v>
      </c>
      <c r="I149" s="185">
        <v>22.4</v>
      </c>
      <c r="J149" s="185">
        <f t="shared" si="0"/>
        <v>1572.05</v>
      </c>
      <c r="K149" s="186"/>
      <c r="L149" s="33"/>
      <c r="M149" s="187" t="s">
        <v>1</v>
      </c>
      <c r="N149" s="188" t="s">
        <v>40</v>
      </c>
      <c r="O149" s="189">
        <v>0</v>
      </c>
      <c r="P149" s="189">
        <f t="shared" si="1"/>
        <v>0</v>
      </c>
      <c r="Q149" s="189">
        <v>0</v>
      </c>
      <c r="R149" s="189">
        <f t="shared" si="2"/>
        <v>0</v>
      </c>
      <c r="S149" s="189">
        <v>0</v>
      </c>
      <c r="T149" s="190">
        <f t="shared" si="3"/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91" t="s">
        <v>130</v>
      </c>
      <c r="AT149" s="191" t="s">
        <v>126</v>
      </c>
      <c r="AU149" s="191" t="s">
        <v>85</v>
      </c>
      <c r="AY149" s="14" t="s">
        <v>124</v>
      </c>
      <c r="BE149" s="192">
        <f t="shared" si="4"/>
        <v>1572.05</v>
      </c>
      <c r="BF149" s="192">
        <f t="shared" si="5"/>
        <v>0</v>
      </c>
      <c r="BG149" s="192">
        <f t="shared" si="6"/>
        <v>0</v>
      </c>
      <c r="BH149" s="192">
        <f t="shared" si="7"/>
        <v>0</v>
      </c>
      <c r="BI149" s="192">
        <f t="shared" si="8"/>
        <v>0</v>
      </c>
      <c r="BJ149" s="14" t="s">
        <v>83</v>
      </c>
      <c r="BK149" s="192">
        <f t="shared" si="9"/>
        <v>1572.05</v>
      </c>
      <c r="BL149" s="14" t="s">
        <v>130</v>
      </c>
      <c r="BM149" s="191" t="s">
        <v>216</v>
      </c>
    </row>
    <row r="150" spans="1:65" s="2" customFormat="1" ht="24.15" customHeight="1" x14ac:dyDescent="0.2">
      <c r="A150" s="28"/>
      <c r="B150" s="29"/>
      <c r="C150" s="180" t="s">
        <v>217</v>
      </c>
      <c r="D150" s="180" t="s">
        <v>126</v>
      </c>
      <c r="E150" s="181" t="s">
        <v>218</v>
      </c>
      <c r="F150" s="182" t="s">
        <v>219</v>
      </c>
      <c r="G150" s="183" t="s">
        <v>147</v>
      </c>
      <c r="H150" s="184">
        <v>161.81899999999999</v>
      </c>
      <c r="I150" s="185">
        <v>148</v>
      </c>
      <c r="J150" s="185">
        <f t="shared" si="0"/>
        <v>23949.21</v>
      </c>
      <c r="K150" s="186"/>
      <c r="L150" s="33"/>
      <c r="M150" s="187" t="s">
        <v>1</v>
      </c>
      <c r="N150" s="188" t="s">
        <v>40</v>
      </c>
      <c r="O150" s="189">
        <v>0</v>
      </c>
      <c r="P150" s="189">
        <f t="shared" si="1"/>
        <v>0</v>
      </c>
      <c r="Q150" s="189">
        <v>0</v>
      </c>
      <c r="R150" s="189">
        <f t="shared" si="2"/>
        <v>0</v>
      </c>
      <c r="S150" s="189">
        <v>0</v>
      </c>
      <c r="T150" s="190">
        <f t="shared" si="3"/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1" t="s">
        <v>130</v>
      </c>
      <c r="AT150" s="191" t="s">
        <v>126</v>
      </c>
      <c r="AU150" s="191" t="s">
        <v>85</v>
      </c>
      <c r="AY150" s="14" t="s">
        <v>124</v>
      </c>
      <c r="BE150" s="192">
        <f t="shared" si="4"/>
        <v>23949.21</v>
      </c>
      <c r="BF150" s="192">
        <f t="shared" si="5"/>
        <v>0</v>
      </c>
      <c r="BG150" s="192">
        <f t="shared" si="6"/>
        <v>0</v>
      </c>
      <c r="BH150" s="192">
        <f t="shared" si="7"/>
        <v>0</v>
      </c>
      <c r="BI150" s="192">
        <f t="shared" si="8"/>
        <v>0</v>
      </c>
      <c r="BJ150" s="14" t="s">
        <v>83</v>
      </c>
      <c r="BK150" s="192">
        <f t="shared" si="9"/>
        <v>23949.21</v>
      </c>
      <c r="BL150" s="14" t="s">
        <v>130</v>
      </c>
      <c r="BM150" s="191" t="s">
        <v>220</v>
      </c>
    </row>
    <row r="151" spans="1:65" s="2" customFormat="1" ht="24.15" customHeight="1" x14ac:dyDescent="0.2">
      <c r="A151" s="28"/>
      <c r="B151" s="29"/>
      <c r="C151" s="180" t="s">
        <v>221</v>
      </c>
      <c r="D151" s="180" t="s">
        <v>126</v>
      </c>
      <c r="E151" s="181" t="s">
        <v>222</v>
      </c>
      <c r="F151" s="182" t="s">
        <v>223</v>
      </c>
      <c r="G151" s="183" t="s">
        <v>147</v>
      </c>
      <c r="H151" s="184">
        <v>44.034999999999997</v>
      </c>
      <c r="I151" s="185">
        <v>223</v>
      </c>
      <c r="J151" s="185">
        <f t="shared" si="0"/>
        <v>9819.81</v>
      </c>
      <c r="K151" s="186"/>
      <c r="L151" s="33"/>
      <c r="M151" s="187" t="s">
        <v>1</v>
      </c>
      <c r="N151" s="188" t="s">
        <v>40</v>
      </c>
      <c r="O151" s="189">
        <v>0</v>
      </c>
      <c r="P151" s="189">
        <f t="shared" si="1"/>
        <v>0</v>
      </c>
      <c r="Q151" s="189">
        <v>0</v>
      </c>
      <c r="R151" s="189">
        <f t="shared" si="2"/>
        <v>0</v>
      </c>
      <c r="S151" s="189">
        <v>0</v>
      </c>
      <c r="T151" s="190">
        <f t="shared" si="3"/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1" t="s">
        <v>130</v>
      </c>
      <c r="AT151" s="191" t="s">
        <v>126</v>
      </c>
      <c r="AU151" s="191" t="s">
        <v>85</v>
      </c>
      <c r="AY151" s="14" t="s">
        <v>124</v>
      </c>
      <c r="BE151" s="192">
        <f t="shared" si="4"/>
        <v>9819.81</v>
      </c>
      <c r="BF151" s="192">
        <f t="shared" si="5"/>
        <v>0</v>
      </c>
      <c r="BG151" s="192">
        <f t="shared" si="6"/>
        <v>0</v>
      </c>
      <c r="BH151" s="192">
        <f t="shared" si="7"/>
        <v>0</v>
      </c>
      <c r="BI151" s="192">
        <f t="shared" si="8"/>
        <v>0</v>
      </c>
      <c r="BJ151" s="14" t="s">
        <v>83</v>
      </c>
      <c r="BK151" s="192">
        <f t="shared" si="9"/>
        <v>9819.81</v>
      </c>
      <c r="BL151" s="14" t="s">
        <v>130</v>
      </c>
      <c r="BM151" s="191" t="s">
        <v>224</v>
      </c>
    </row>
    <row r="152" spans="1:65" s="2" customFormat="1" ht="16.5" customHeight="1" x14ac:dyDescent="0.2">
      <c r="A152" s="28"/>
      <c r="B152" s="29"/>
      <c r="C152" s="193" t="s">
        <v>225</v>
      </c>
      <c r="D152" s="193" t="s">
        <v>226</v>
      </c>
      <c r="E152" s="194" t="s">
        <v>227</v>
      </c>
      <c r="F152" s="195" t="s">
        <v>228</v>
      </c>
      <c r="G152" s="196" t="s">
        <v>211</v>
      </c>
      <c r="H152" s="197">
        <v>79.263000000000005</v>
      </c>
      <c r="I152" s="198">
        <v>370</v>
      </c>
      <c r="J152" s="198">
        <f t="shared" si="0"/>
        <v>29327.31</v>
      </c>
      <c r="K152" s="199"/>
      <c r="L152" s="200"/>
      <c r="M152" s="201" t="s">
        <v>1</v>
      </c>
      <c r="N152" s="202" t="s">
        <v>40</v>
      </c>
      <c r="O152" s="189">
        <v>0</v>
      </c>
      <c r="P152" s="189">
        <f t="shared" si="1"/>
        <v>0</v>
      </c>
      <c r="Q152" s="189">
        <v>0</v>
      </c>
      <c r="R152" s="189">
        <f t="shared" si="2"/>
        <v>0</v>
      </c>
      <c r="S152" s="189">
        <v>0</v>
      </c>
      <c r="T152" s="190">
        <f t="shared" si="3"/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91" t="s">
        <v>157</v>
      </c>
      <c r="AT152" s="191" t="s">
        <v>226</v>
      </c>
      <c r="AU152" s="191" t="s">
        <v>85</v>
      </c>
      <c r="AY152" s="14" t="s">
        <v>124</v>
      </c>
      <c r="BE152" s="192">
        <f t="shared" si="4"/>
        <v>29327.31</v>
      </c>
      <c r="BF152" s="192">
        <f t="shared" si="5"/>
        <v>0</v>
      </c>
      <c r="BG152" s="192">
        <f t="shared" si="6"/>
        <v>0</v>
      </c>
      <c r="BH152" s="192">
        <f t="shared" si="7"/>
        <v>0</v>
      </c>
      <c r="BI152" s="192">
        <f t="shared" si="8"/>
        <v>0</v>
      </c>
      <c r="BJ152" s="14" t="s">
        <v>83</v>
      </c>
      <c r="BK152" s="192">
        <f t="shared" si="9"/>
        <v>29327.31</v>
      </c>
      <c r="BL152" s="14" t="s">
        <v>130</v>
      </c>
      <c r="BM152" s="191" t="s">
        <v>229</v>
      </c>
    </row>
    <row r="153" spans="1:65" s="12" customFormat="1" ht="22.8" customHeight="1" x14ac:dyDescent="0.25">
      <c r="B153" s="165"/>
      <c r="C153" s="166"/>
      <c r="D153" s="167" t="s">
        <v>74</v>
      </c>
      <c r="E153" s="178" t="s">
        <v>85</v>
      </c>
      <c r="F153" s="178" t="s">
        <v>230</v>
      </c>
      <c r="G153" s="166"/>
      <c r="H153" s="166"/>
      <c r="I153" s="166"/>
      <c r="J153" s="179">
        <f>BK153</f>
        <v>20645.099999999999</v>
      </c>
      <c r="K153" s="166"/>
      <c r="L153" s="170"/>
      <c r="M153" s="171"/>
      <c r="N153" s="172"/>
      <c r="O153" s="172"/>
      <c r="P153" s="173">
        <f>SUM(P154:P155)</f>
        <v>0</v>
      </c>
      <c r="Q153" s="172"/>
      <c r="R153" s="173">
        <f>SUM(R154:R155)</f>
        <v>4.6510799999999998E-2</v>
      </c>
      <c r="S153" s="172"/>
      <c r="T153" s="174">
        <f>SUM(T154:T155)</f>
        <v>0</v>
      </c>
      <c r="AR153" s="175" t="s">
        <v>83</v>
      </c>
      <c r="AT153" s="176" t="s">
        <v>74</v>
      </c>
      <c r="AU153" s="176" t="s">
        <v>83</v>
      </c>
      <c r="AY153" s="175" t="s">
        <v>124</v>
      </c>
      <c r="BK153" s="177">
        <f>SUM(BK154:BK155)</f>
        <v>20645.099999999999</v>
      </c>
    </row>
    <row r="154" spans="1:65" s="2" customFormat="1" ht="33" customHeight="1" x14ac:dyDescent="0.2">
      <c r="A154" s="28"/>
      <c r="B154" s="29"/>
      <c r="C154" s="180" t="s">
        <v>231</v>
      </c>
      <c r="D154" s="180" t="s">
        <v>126</v>
      </c>
      <c r="E154" s="181" t="s">
        <v>232</v>
      </c>
      <c r="F154" s="182" t="s">
        <v>233</v>
      </c>
      <c r="G154" s="183" t="s">
        <v>147</v>
      </c>
      <c r="H154" s="184">
        <v>4.7460000000000004</v>
      </c>
      <c r="I154" s="185">
        <v>850</v>
      </c>
      <c r="J154" s="185">
        <f>ROUND(I154*H154,2)</f>
        <v>4034.1</v>
      </c>
      <c r="K154" s="186"/>
      <c r="L154" s="33"/>
      <c r="M154" s="187" t="s">
        <v>1</v>
      </c>
      <c r="N154" s="188" t="s">
        <v>40</v>
      </c>
      <c r="O154" s="189">
        <v>0</v>
      </c>
      <c r="P154" s="189">
        <f>O154*H154</f>
        <v>0</v>
      </c>
      <c r="Q154" s="189">
        <v>0</v>
      </c>
      <c r="R154" s="189">
        <f>Q154*H154</f>
        <v>0</v>
      </c>
      <c r="S154" s="189">
        <v>0</v>
      </c>
      <c r="T154" s="190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91" t="s">
        <v>130</v>
      </c>
      <c r="AT154" s="191" t="s">
        <v>126</v>
      </c>
      <c r="AU154" s="191" t="s">
        <v>85</v>
      </c>
      <c r="AY154" s="14" t="s">
        <v>124</v>
      </c>
      <c r="BE154" s="192">
        <f>IF(N154="základní",J154,0)</f>
        <v>4034.1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4" t="s">
        <v>83</v>
      </c>
      <c r="BK154" s="192">
        <f>ROUND(I154*H154,2)</f>
        <v>4034.1</v>
      </c>
      <c r="BL154" s="14" t="s">
        <v>130</v>
      </c>
      <c r="BM154" s="191" t="s">
        <v>234</v>
      </c>
    </row>
    <row r="155" spans="1:65" s="2" customFormat="1" ht="24.15" customHeight="1" x14ac:dyDescent="0.2">
      <c r="A155" s="28"/>
      <c r="B155" s="29"/>
      <c r="C155" s="180" t="s">
        <v>235</v>
      </c>
      <c r="D155" s="180" t="s">
        <v>126</v>
      </c>
      <c r="E155" s="181" t="s">
        <v>236</v>
      </c>
      <c r="F155" s="182" t="s">
        <v>237</v>
      </c>
      <c r="G155" s="183" t="s">
        <v>172</v>
      </c>
      <c r="H155" s="184">
        <v>94.92</v>
      </c>
      <c r="I155" s="185">
        <v>175</v>
      </c>
      <c r="J155" s="185">
        <f>ROUND(I155*H155,2)</f>
        <v>16611</v>
      </c>
      <c r="K155" s="186"/>
      <c r="L155" s="33"/>
      <c r="M155" s="187" t="s">
        <v>1</v>
      </c>
      <c r="N155" s="188" t="s">
        <v>40</v>
      </c>
      <c r="O155" s="189">
        <v>0</v>
      </c>
      <c r="P155" s="189">
        <f>O155*H155</f>
        <v>0</v>
      </c>
      <c r="Q155" s="189">
        <v>4.8999999999999998E-4</v>
      </c>
      <c r="R155" s="189">
        <f>Q155*H155</f>
        <v>4.6510799999999998E-2</v>
      </c>
      <c r="S155" s="189">
        <v>0</v>
      </c>
      <c r="T155" s="190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91" t="s">
        <v>130</v>
      </c>
      <c r="AT155" s="191" t="s">
        <v>126</v>
      </c>
      <c r="AU155" s="191" t="s">
        <v>85</v>
      </c>
      <c r="AY155" s="14" t="s">
        <v>124</v>
      </c>
      <c r="BE155" s="192">
        <f>IF(N155="základní",J155,0)</f>
        <v>16611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4" t="s">
        <v>83</v>
      </c>
      <c r="BK155" s="192">
        <f>ROUND(I155*H155,2)</f>
        <v>16611</v>
      </c>
      <c r="BL155" s="14" t="s">
        <v>130</v>
      </c>
      <c r="BM155" s="191" t="s">
        <v>238</v>
      </c>
    </row>
    <row r="156" spans="1:65" s="12" customFormat="1" ht="22.8" customHeight="1" x14ac:dyDescent="0.25">
      <c r="B156" s="165"/>
      <c r="C156" s="166"/>
      <c r="D156" s="167" t="s">
        <v>74</v>
      </c>
      <c r="E156" s="178" t="s">
        <v>130</v>
      </c>
      <c r="F156" s="178" t="s">
        <v>239</v>
      </c>
      <c r="G156" s="166"/>
      <c r="H156" s="166"/>
      <c r="I156" s="166"/>
      <c r="J156" s="179">
        <f>BK156</f>
        <v>34366.83</v>
      </c>
      <c r="K156" s="166"/>
      <c r="L156" s="170"/>
      <c r="M156" s="171"/>
      <c r="N156" s="172"/>
      <c r="O156" s="172"/>
      <c r="P156" s="173">
        <f>SUM(P157:P159)</f>
        <v>0</v>
      </c>
      <c r="Q156" s="172"/>
      <c r="R156" s="173">
        <f>SUM(R157:R159)</f>
        <v>0</v>
      </c>
      <c r="S156" s="172"/>
      <c r="T156" s="174">
        <f>SUM(T157:T159)</f>
        <v>0</v>
      </c>
      <c r="AR156" s="175" t="s">
        <v>83</v>
      </c>
      <c r="AT156" s="176" t="s">
        <v>74</v>
      </c>
      <c r="AU156" s="176" t="s">
        <v>83</v>
      </c>
      <c r="AY156" s="175" t="s">
        <v>124</v>
      </c>
      <c r="BK156" s="177">
        <f>SUM(BK157:BK159)</f>
        <v>34366.83</v>
      </c>
    </row>
    <row r="157" spans="1:65" s="2" customFormat="1" ht="21.75" customHeight="1" x14ac:dyDescent="0.2">
      <c r="A157" s="28"/>
      <c r="B157" s="29"/>
      <c r="C157" s="180" t="s">
        <v>240</v>
      </c>
      <c r="D157" s="180" t="s">
        <v>126</v>
      </c>
      <c r="E157" s="181" t="s">
        <v>241</v>
      </c>
      <c r="F157" s="182" t="s">
        <v>242</v>
      </c>
      <c r="G157" s="183" t="s">
        <v>147</v>
      </c>
      <c r="H157" s="184">
        <v>1.024</v>
      </c>
      <c r="I157" s="185">
        <v>1544</v>
      </c>
      <c r="J157" s="185">
        <f>ROUND(I157*H157,2)</f>
        <v>1581.06</v>
      </c>
      <c r="K157" s="186"/>
      <c r="L157" s="33"/>
      <c r="M157" s="187" t="s">
        <v>1</v>
      </c>
      <c r="N157" s="188" t="s">
        <v>40</v>
      </c>
      <c r="O157" s="189">
        <v>0</v>
      </c>
      <c r="P157" s="189">
        <f>O157*H157</f>
        <v>0</v>
      </c>
      <c r="Q157" s="189">
        <v>0</v>
      </c>
      <c r="R157" s="189">
        <f>Q157*H157</f>
        <v>0</v>
      </c>
      <c r="S157" s="189">
        <v>0</v>
      </c>
      <c r="T157" s="190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91" t="s">
        <v>130</v>
      </c>
      <c r="AT157" s="191" t="s">
        <v>126</v>
      </c>
      <c r="AU157" s="191" t="s">
        <v>85</v>
      </c>
      <c r="AY157" s="14" t="s">
        <v>124</v>
      </c>
      <c r="BE157" s="192">
        <f>IF(N157="základní",J157,0)</f>
        <v>1581.06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4" t="s">
        <v>83</v>
      </c>
      <c r="BK157" s="192">
        <f>ROUND(I157*H157,2)</f>
        <v>1581.06</v>
      </c>
      <c r="BL157" s="14" t="s">
        <v>130</v>
      </c>
      <c r="BM157" s="191" t="s">
        <v>243</v>
      </c>
    </row>
    <row r="158" spans="1:65" s="2" customFormat="1" ht="24.15" customHeight="1" x14ac:dyDescent="0.2">
      <c r="A158" s="28"/>
      <c r="B158" s="29"/>
      <c r="C158" s="180" t="s">
        <v>244</v>
      </c>
      <c r="D158" s="180" t="s">
        <v>126</v>
      </c>
      <c r="E158" s="181" t="s">
        <v>245</v>
      </c>
      <c r="F158" s="182" t="s">
        <v>246</v>
      </c>
      <c r="G158" s="183" t="s">
        <v>147</v>
      </c>
      <c r="H158" s="184">
        <v>9.9789999999999992</v>
      </c>
      <c r="I158" s="185">
        <v>1630</v>
      </c>
      <c r="J158" s="185">
        <f>ROUND(I158*H158,2)</f>
        <v>16265.77</v>
      </c>
      <c r="K158" s="186"/>
      <c r="L158" s="33"/>
      <c r="M158" s="187" t="s">
        <v>1</v>
      </c>
      <c r="N158" s="188" t="s">
        <v>40</v>
      </c>
      <c r="O158" s="189">
        <v>0</v>
      </c>
      <c r="P158" s="189">
        <f>O158*H158</f>
        <v>0</v>
      </c>
      <c r="Q158" s="189">
        <v>0</v>
      </c>
      <c r="R158" s="189">
        <f>Q158*H158</f>
        <v>0</v>
      </c>
      <c r="S158" s="189">
        <v>0</v>
      </c>
      <c r="T158" s="190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91" t="s">
        <v>130</v>
      </c>
      <c r="AT158" s="191" t="s">
        <v>126</v>
      </c>
      <c r="AU158" s="191" t="s">
        <v>85</v>
      </c>
      <c r="AY158" s="14" t="s">
        <v>124</v>
      </c>
      <c r="BE158" s="192">
        <f>IF(N158="základní",J158,0)</f>
        <v>16265.77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4" t="s">
        <v>83</v>
      </c>
      <c r="BK158" s="192">
        <f>ROUND(I158*H158,2)</f>
        <v>16265.77</v>
      </c>
      <c r="BL158" s="14" t="s">
        <v>130</v>
      </c>
      <c r="BM158" s="191" t="s">
        <v>247</v>
      </c>
    </row>
    <row r="159" spans="1:65" s="2" customFormat="1" ht="24.15" customHeight="1" x14ac:dyDescent="0.2">
      <c r="A159" s="28"/>
      <c r="B159" s="29"/>
      <c r="C159" s="180" t="s">
        <v>248</v>
      </c>
      <c r="D159" s="180" t="s">
        <v>126</v>
      </c>
      <c r="E159" s="181" t="s">
        <v>249</v>
      </c>
      <c r="F159" s="182" t="s">
        <v>250</v>
      </c>
      <c r="G159" s="183" t="s">
        <v>147</v>
      </c>
      <c r="H159" s="184">
        <v>4</v>
      </c>
      <c r="I159" s="185">
        <v>4130</v>
      </c>
      <c r="J159" s="185">
        <f>ROUND(I159*H159,2)</f>
        <v>16520</v>
      </c>
      <c r="K159" s="186"/>
      <c r="L159" s="33"/>
      <c r="M159" s="187" t="s">
        <v>1</v>
      </c>
      <c r="N159" s="188" t="s">
        <v>40</v>
      </c>
      <c r="O159" s="189">
        <v>0</v>
      </c>
      <c r="P159" s="189">
        <f>O159*H159</f>
        <v>0</v>
      </c>
      <c r="Q159" s="189">
        <v>0</v>
      </c>
      <c r="R159" s="189">
        <f>Q159*H159</f>
        <v>0</v>
      </c>
      <c r="S159" s="189">
        <v>0</v>
      </c>
      <c r="T159" s="190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91" t="s">
        <v>130</v>
      </c>
      <c r="AT159" s="191" t="s">
        <v>126</v>
      </c>
      <c r="AU159" s="191" t="s">
        <v>85</v>
      </c>
      <c r="AY159" s="14" t="s">
        <v>124</v>
      </c>
      <c r="BE159" s="192">
        <f>IF(N159="základní",J159,0)</f>
        <v>16520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4" t="s">
        <v>83</v>
      </c>
      <c r="BK159" s="192">
        <f>ROUND(I159*H159,2)</f>
        <v>16520</v>
      </c>
      <c r="BL159" s="14" t="s">
        <v>130</v>
      </c>
      <c r="BM159" s="191" t="s">
        <v>251</v>
      </c>
    </row>
    <row r="160" spans="1:65" s="12" customFormat="1" ht="22.8" customHeight="1" x14ac:dyDescent="0.25">
      <c r="B160" s="165"/>
      <c r="C160" s="166"/>
      <c r="D160" s="167" t="s">
        <v>74</v>
      </c>
      <c r="E160" s="178" t="s">
        <v>144</v>
      </c>
      <c r="F160" s="178" t="s">
        <v>252</v>
      </c>
      <c r="G160" s="166"/>
      <c r="H160" s="166"/>
      <c r="I160" s="166"/>
      <c r="J160" s="179">
        <f>BK160</f>
        <v>16000</v>
      </c>
      <c r="K160" s="166"/>
      <c r="L160" s="170"/>
      <c r="M160" s="171"/>
      <c r="N160" s="172"/>
      <c r="O160" s="172"/>
      <c r="P160" s="173">
        <f>P161</f>
        <v>0</v>
      </c>
      <c r="Q160" s="172"/>
      <c r="R160" s="173">
        <f>R161</f>
        <v>0</v>
      </c>
      <c r="S160" s="172"/>
      <c r="T160" s="174">
        <f>T161</f>
        <v>0</v>
      </c>
      <c r="AR160" s="175" t="s">
        <v>83</v>
      </c>
      <c r="AT160" s="176" t="s">
        <v>74</v>
      </c>
      <c r="AU160" s="176" t="s">
        <v>83</v>
      </c>
      <c r="AY160" s="175" t="s">
        <v>124</v>
      </c>
      <c r="BK160" s="177">
        <f>BK161</f>
        <v>16000</v>
      </c>
    </row>
    <row r="161" spans="1:65" s="2" customFormat="1" ht="24.15" customHeight="1" x14ac:dyDescent="0.2">
      <c r="A161" s="28"/>
      <c r="B161" s="29"/>
      <c r="C161" s="180" t="s">
        <v>253</v>
      </c>
      <c r="D161" s="180" t="s">
        <v>126</v>
      </c>
      <c r="E161" s="181" t="s">
        <v>254</v>
      </c>
      <c r="F161" s="182" t="s">
        <v>255</v>
      </c>
      <c r="G161" s="183" t="s">
        <v>129</v>
      </c>
      <c r="H161" s="184">
        <v>5</v>
      </c>
      <c r="I161" s="185">
        <v>3200</v>
      </c>
      <c r="J161" s="185">
        <f>ROUND(I161*H161,2)</f>
        <v>16000</v>
      </c>
      <c r="K161" s="186"/>
      <c r="L161" s="33"/>
      <c r="M161" s="187" t="s">
        <v>1</v>
      </c>
      <c r="N161" s="188" t="s">
        <v>40</v>
      </c>
      <c r="O161" s="189">
        <v>0</v>
      </c>
      <c r="P161" s="189">
        <f>O161*H161</f>
        <v>0</v>
      </c>
      <c r="Q161" s="189">
        <v>0</v>
      </c>
      <c r="R161" s="189">
        <f>Q161*H161</f>
        <v>0</v>
      </c>
      <c r="S161" s="189">
        <v>0</v>
      </c>
      <c r="T161" s="190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91" t="s">
        <v>130</v>
      </c>
      <c r="AT161" s="191" t="s">
        <v>126</v>
      </c>
      <c r="AU161" s="191" t="s">
        <v>85</v>
      </c>
      <c r="AY161" s="14" t="s">
        <v>124</v>
      </c>
      <c r="BE161" s="192">
        <f>IF(N161="základní",J161,0)</f>
        <v>16000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4" t="s">
        <v>83</v>
      </c>
      <c r="BK161" s="192">
        <f>ROUND(I161*H161,2)</f>
        <v>16000</v>
      </c>
      <c r="BL161" s="14" t="s">
        <v>130</v>
      </c>
      <c r="BM161" s="191" t="s">
        <v>256</v>
      </c>
    </row>
    <row r="162" spans="1:65" s="12" customFormat="1" ht="22.8" customHeight="1" x14ac:dyDescent="0.25">
      <c r="B162" s="165"/>
      <c r="C162" s="166"/>
      <c r="D162" s="167" t="s">
        <v>74</v>
      </c>
      <c r="E162" s="178" t="s">
        <v>157</v>
      </c>
      <c r="F162" s="178" t="s">
        <v>257</v>
      </c>
      <c r="G162" s="166"/>
      <c r="H162" s="166"/>
      <c r="I162" s="166"/>
      <c r="J162" s="179">
        <f>BK162</f>
        <v>349203.28</v>
      </c>
      <c r="K162" s="166"/>
      <c r="L162" s="170"/>
      <c r="M162" s="171"/>
      <c r="N162" s="172"/>
      <c r="O162" s="172"/>
      <c r="P162" s="173">
        <f>SUM(P163:P185)</f>
        <v>0</v>
      </c>
      <c r="Q162" s="172"/>
      <c r="R162" s="173">
        <f>SUM(R163:R185)</f>
        <v>4.0104280000000001</v>
      </c>
      <c r="S162" s="172"/>
      <c r="T162" s="174">
        <f>SUM(T163:T185)</f>
        <v>0</v>
      </c>
      <c r="AR162" s="175" t="s">
        <v>83</v>
      </c>
      <c r="AT162" s="176" t="s">
        <v>74</v>
      </c>
      <c r="AU162" s="176" t="s">
        <v>83</v>
      </c>
      <c r="AY162" s="175" t="s">
        <v>124</v>
      </c>
      <c r="BK162" s="177">
        <f>SUM(BK163:BK185)</f>
        <v>349203.28</v>
      </c>
    </row>
    <row r="163" spans="1:65" s="2" customFormat="1" ht="24.15" customHeight="1" x14ac:dyDescent="0.2">
      <c r="A163" s="28"/>
      <c r="B163" s="29"/>
      <c r="C163" s="180" t="s">
        <v>258</v>
      </c>
      <c r="D163" s="180" t="s">
        <v>126</v>
      </c>
      <c r="E163" s="181" t="s">
        <v>259</v>
      </c>
      <c r="F163" s="182" t="s">
        <v>260</v>
      </c>
      <c r="G163" s="183" t="s">
        <v>172</v>
      </c>
      <c r="H163" s="184">
        <v>104.2</v>
      </c>
      <c r="I163" s="185">
        <v>160</v>
      </c>
      <c r="J163" s="185">
        <f t="shared" ref="J163:J185" si="10">ROUND(I163*H163,2)</f>
        <v>16672</v>
      </c>
      <c r="K163" s="186"/>
      <c r="L163" s="33"/>
      <c r="M163" s="187" t="s">
        <v>1</v>
      </c>
      <c r="N163" s="188" t="s">
        <v>40</v>
      </c>
      <c r="O163" s="189">
        <v>0</v>
      </c>
      <c r="P163" s="189">
        <f t="shared" ref="P163:P185" si="11">O163*H163</f>
        <v>0</v>
      </c>
      <c r="Q163" s="189">
        <v>0</v>
      </c>
      <c r="R163" s="189">
        <f t="shared" ref="R163:R185" si="12">Q163*H163</f>
        <v>0</v>
      </c>
      <c r="S163" s="189">
        <v>0</v>
      </c>
      <c r="T163" s="190">
        <f t="shared" ref="T163:T185" si="13"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91" t="s">
        <v>130</v>
      </c>
      <c r="AT163" s="191" t="s">
        <v>126</v>
      </c>
      <c r="AU163" s="191" t="s">
        <v>85</v>
      </c>
      <c r="AY163" s="14" t="s">
        <v>124</v>
      </c>
      <c r="BE163" s="192">
        <f t="shared" ref="BE163:BE185" si="14">IF(N163="základní",J163,0)</f>
        <v>16672</v>
      </c>
      <c r="BF163" s="192">
        <f t="shared" ref="BF163:BF185" si="15">IF(N163="snížená",J163,0)</f>
        <v>0</v>
      </c>
      <c r="BG163" s="192">
        <f t="shared" ref="BG163:BG185" si="16">IF(N163="zákl. přenesená",J163,0)</f>
        <v>0</v>
      </c>
      <c r="BH163" s="192">
        <f t="shared" ref="BH163:BH185" si="17">IF(N163="sníž. přenesená",J163,0)</f>
        <v>0</v>
      </c>
      <c r="BI163" s="192">
        <f t="shared" ref="BI163:BI185" si="18">IF(N163="nulová",J163,0)</f>
        <v>0</v>
      </c>
      <c r="BJ163" s="14" t="s">
        <v>83</v>
      </c>
      <c r="BK163" s="192">
        <f t="shared" ref="BK163:BK185" si="19">ROUND(I163*H163,2)</f>
        <v>16672</v>
      </c>
      <c r="BL163" s="14" t="s">
        <v>130</v>
      </c>
      <c r="BM163" s="191" t="s">
        <v>261</v>
      </c>
    </row>
    <row r="164" spans="1:65" s="2" customFormat="1" ht="21.75" customHeight="1" x14ac:dyDescent="0.2">
      <c r="A164" s="28"/>
      <c r="B164" s="29"/>
      <c r="C164" s="193" t="s">
        <v>262</v>
      </c>
      <c r="D164" s="193" t="s">
        <v>226</v>
      </c>
      <c r="E164" s="194" t="s">
        <v>263</v>
      </c>
      <c r="F164" s="195" t="s">
        <v>264</v>
      </c>
      <c r="G164" s="196" t="s">
        <v>172</v>
      </c>
      <c r="H164" s="197">
        <v>104.2</v>
      </c>
      <c r="I164" s="198">
        <v>410</v>
      </c>
      <c r="J164" s="198">
        <f t="shared" si="10"/>
        <v>42722</v>
      </c>
      <c r="K164" s="199"/>
      <c r="L164" s="200"/>
      <c r="M164" s="201" t="s">
        <v>1</v>
      </c>
      <c r="N164" s="202" t="s">
        <v>40</v>
      </c>
      <c r="O164" s="189">
        <v>0</v>
      </c>
      <c r="P164" s="189">
        <f t="shared" si="11"/>
        <v>0</v>
      </c>
      <c r="Q164" s="189">
        <v>3.1800000000000001E-3</v>
      </c>
      <c r="R164" s="189">
        <f t="shared" si="12"/>
        <v>0.33135600000000004</v>
      </c>
      <c r="S164" s="189">
        <v>0</v>
      </c>
      <c r="T164" s="190">
        <f t="shared" si="1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91" t="s">
        <v>157</v>
      </c>
      <c r="AT164" s="191" t="s">
        <v>226</v>
      </c>
      <c r="AU164" s="191" t="s">
        <v>85</v>
      </c>
      <c r="AY164" s="14" t="s">
        <v>124</v>
      </c>
      <c r="BE164" s="192">
        <f t="shared" si="14"/>
        <v>42722</v>
      </c>
      <c r="BF164" s="192">
        <f t="shared" si="15"/>
        <v>0</v>
      </c>
      <c r="BG164" s="192">
        <f t="shared" si="16"/>
        <v>0</v>
      </c>
      <c r="BH164" s="192">
        <f t="shared" si="17"/>
        <v>0</v>
      </c>
      <c r="BI164" s="192">
        <f t="shared" si="18"/>
        <v>0</v>
      </c>
      <c r="BJ164" s="14" t="s">
        <v>83</v>
      </c>
      <c r="BK164" s="192">
        <f t="shared" si="19"/>
        <v>42722</v>
      </c>
      <c r="BL164" s="14" t="s">
        <v>130</v>
      </c>
      <c r="BM164" s="191" t="s">
        <v>265</v>
      </c>
    </row>
    <row r="165" spans="1:65" s="2" customFormat="1" ht="24.15" customHeight="1" x14ac:dyDescent="0.2">
      <c r="A165" s="28"/>
      <c r="B165" s="29"/>
      <c r="C165" s="193" t="s">
        <v>266</v>
      </c>
      <c r="D165" s="193" t="s">
        <v>226</v>
      </c>
      <c r="E165" s="194" t="s">
        <v>267</v>
      </c>
      <c r="F165" s="195" t="s">
        <v>268</v>
      </c>
      <c r="G165" s="196" t="s">
        <v>269</v>
      </c>
      <c r="H165" s="197">
        <v>1</v>
      </c>
      <c r="I165" s="198">
        <v>14000</v>
      </c>
      <c r="J165" s="198">
        <f t="shared" si="10"/>
        <v>14000</v>
      </c>
      <c r="K165" s="199"/>
      <c r="L165" s="200"/>
      <c r="M165" s="201" t="s">
        <v>1</v>
      </c>
      <c r="N165" s="202" t="s">
        <v>40</v>
      </c>
      <c r="O165" s="189">
        <v>0</v>
      </c>
      <c r="P165" s="189">
        <f t="shared" si="11"/>
        <v>0</v>
      </c>
      <c r="Q165" s="189">
        <v>1.0499999999999999E-3</v>
      </c>
      <c r="R165" s="189">
        <f t="shared" si="12"/>
        <v>1.0499999999999999E-3</v>
      </c>
      <c r="S165" s="189">
        <v>0</v>
      </c>
      <c r="T165" s="190">
        <f t="shared" si="1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91" t="s">
        <v>157</v>
      </c>
      <c r="AT165" s="191" t="s">
        <v>226</v>
      </c>
      <c r="AU165" s="191" t="s">
        <v>85</v>
      </c>
      <c r="AY165" s="14" t="s">
        <v>124</v>
      </c>
      <c r="BE165" s="192">
        <f t="shared" si="14"/>
        <v>14000</v>
      </c>
      <c r="BF165" s="192">
        <f t="shared" si="15"/>
        <v>0</v>
      </c>
      <c r="BG165" s="192">
        <f t="shared" si="16"/>
        <v>0</v>
      </c>
      <c r="BH165" s="192">
        <f t="shared" si="17"/>
        <v>0</v>
      </c>
      <c r="BI165" s="192">
        <f t="shared" si="18"/>
        <v>0</v>
      </c>
      <c r="BJ165" s="14" t="s">
        <v>83</v>
      </c>
      <c r="BK165" s="192">
        <f t="shared" si="19"/>
        <v>14000</v>
      </c>
      <c r="BL165" s="14" t="s">
        <v>130</v>
      </c>
      <c r="BM165" s="191" t="s">
        <v>270</v>
      </c>
    </row>
    <row r="166" spans="1:65" s="2" customFormat="1" ht="21.75" customHeight="1" x14ac:dyDescent="0.2">
      <c r="A166" s="28"/>
      <c r="B166" s="29"/>
      <c r="C166" s="180" t="s">
        <v>271</v>
      </c>
      <c r="D166" s="180" t="s">
        <v>126</v>
      </c>
      <c r="E166" s="181" t="s">
        <v>272</v>
      </c>
      <c r="F166" s="182" t="s">
        <v>273</v>
      </c>
      <c r="G166" s="183" t="s">
        <v>274</v>
      </c>
      <c r="H166" s="184">
        <v>2</v>
      </c>
      <c r="I166" s="185">
        <v>1320</v>
      </c>
      <c r="J166" s="185">
        <f t="shared" si="10"/>
        <v>2640</v>
      </c>
      <c r="K166" s="186"/>
      <c r="L166" s="33"/>
      <c r="M166" s="187" t="s">
        <v>1</v>
      </c>
      <c r="N166" s="188" t="s">
        <v>40</v>
      </c>
      <c r="O166" s="189">
        <v>0</v>
      </c>
      <c r="P166" s="189">
        <f t="shared" si="11"/>
        <v>0</v>
      </c>
      <c r="Q166" s="189">
        <v>1.6199999999999999E-3</v>
      </c>
      <c r="R166" s="189">
        <f t="shared" si="12"/>
        <v>3.2399999999999998E-3</v>
      </c>
      <c r="S166" s="189">
        <v>0</v>
      </c>
      <c r="T166" s="190">
        <f t="shared" si="1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91" t="s">
        <v>130</v>
      </c>
      <c r="AT166" s="191" t="s">
        <v>126</v>
      </c>
      <c r="AU166" s="191" t="s">
        <v>85</v>
      </c>
      <c r="AY166" s="14" t="s">
        <v>124</v>
      </c>
      <c r="BE166" s="192">
        <f t="shared" si="14"/>
        <v>2640</v>
      </c>
      <c r="BF166" s="192">
        <f t="shared" si="15"/>
        <v>0</v>
      </c>
      <c r="BG166" s="192">
        <f t="shared" si="16"/>
        <v>0</v>
      </c>
      <c r="BH166" s="192">
        <f t="shared" si="17"/>
        <v>0</v>
      </c>
      <c r="BI166" s="192">
        <f t="shared" si="18"/>
        <v>0</v>
      </c>
      <c r="BJ166" s="14" t="s">
        <v>83</v>
      </c>
      <c r="BK166" s="192">
        <f t="shared" si="19"/>
        <v>2640</v>
      </c>
      <c r="BL166" s="14" t="s">
        <v>130</v>
      </c>
      <c r="BM166" s="191" t="s">
        <v>275</v>
      </c>
    </row>
    <row r="167" spans="1:65" s="2" customFormat="1" ht="16.5" customHeight="1" x14ac:dyDescent="0.2">
      <c r="A167" s="28"/>
      <c r="B167" s="29"/>
      <c r="C167" s="193" t="s">
        <v>276</v>
      </c>
      <c r="D167" s="193" t="s">
        <v>226</v>
      </c>
      <c r="E167" s="194" t="s">
        <v>277</v>
      </c>
      <c r="F167" s="195" t="s">
        <v>278</v>
      </c>
      <c r="G167" s="196" t="s">
        <v>274</v>
      </c>
      <c r="H167" s="197">
        <v>2</v>
      </c>
      <c r="I167" s="198">
        <v>4700</v>
      </c>
      <c r="J167" s="198">
        <f t="shared" si="10"/>
        <v>9400</v>
      </c>
      <c r="K167" s="199"/>
      <c r="L167" s="200"/>
      <c r="M167" s="201" t="s">
        <v>1</v>
      </c>
      <c r="N167" s="202" t="s">
        <v>40</v>
      </c>
      <c r="O167" s="189">
        <v>0</v>
      </c>
      <c r="P167" s="189">
        <f t="shared" si="11"/>
        <v>0</v>
      </c>
      <c r="Q167" s="189">
        <v>1.847E-2</v>
      </c>
      <c r="R167" s="189">
        <f t="shared" si="12"/>
        <v>3.6940000000000001E-2</v>
      </c>
      <c r="S167" s="189">
        <v>0</v>
      </c>
      <c r="T167" s="190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91" t="s">
        <v>157</v>
      </c>
      <c r="AT167" s="191" t="s">
        <v>226</v>
      </c>
      <c r="AU167" s="191" t="s">
        <v>85</v>
      </c>
      <c r="AY167" s="14" t="s">
        <v>124</v>
      </c>
      <c r="BE167" s="192">
        <f t="shared" si="14"/>
        <v>9400</v>
      </c>
      <c r="BF167" s="192">
        <f t="shared" si="15"/>
        <v>0</v>
      </c>
      <c r="BG167" s="192">
        <f t="shared" si="16"/>
        <v>0</v>
      </c>
      <c r="BH167" s="192">
        <f t="shared" si="17"/>
        <v>0</v>
      </c>
      <c r="BI167" s="192">
        <f t="shared" si="18"/>
        <v>0</v>
      </c>
      <c r="BJ167" s="14" t="s">
        <v>83</v>
      </c>
      <c r="BK167" s="192">
        <f t="shared" si="19"/>
        <v>9400</v>
      </c>
      <c r="BL167" s="14" t="s">
        <v>130</v>
      </c>
      <c r="BM167" s="191" t="s">
        <v>279</v>
      </c>
    </row>
    <row r="168" spans="1:65" s="2" customFormat="1" ht="16.5" customHeight="1" x14ac:dyDescent="0.2">
      <c r="A168" s="28"/>
      <c r="B168" s="29"/>
      <c r="C168" s="180" t="s">
        <v>280</v>
      </c>
      <c r="D168" s="180" t="s">
        <v>126</v>
      </c>
      <c r="E168" s="181" t="s">
        <v>281</v>
      </c>
      <c r="F168" s="182" t="s">
        <v>282</v>
      </c>
      <c r="G168" s="183" t="s">
        <v>274</v>
      </c>
      <c r="H168" s="184">
        <v>1</v>
      </c>
      <c r="I168" s="185">
        <v>1140</v>
      </c>
      <c r="J168" s="185">
        <f t="shared" si="10"/>
        <v>1140</v>
      </c>
      <c r="K168" s="186"/>
      <c r="L168" s="33"/>
      <c r="M168" s="187" t="s">
        <v>1</v>
      </c>
      <c r="N168" s="188" t="s">
        <v>40</v>
      </c>
      <c r="O168" s="189">
        <v>0</v>
      </c>
      <c r="P168" s="189">
        <f t="shared" si="11"/>
        <v>0</v>
      </c>
      <c r="Q168" s="189">
        <v>1.3600000000000001E-3</v>
      </c>
      <c r="R168" s="189">
        <f t="shared" si="12"/>
        <v>1.3600000000000001E-3</v>
      </c>
      <c r="S168" s="189">
        <v>0</v>
      </c>
      <c r="T168" s="190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91" t="s">
        <v>130</v>
      </c>
      <c r="AT168" s="191" t="s">
        <v>126</v>
      </c>
      <c r="AU168" s="191" t="s">
        <v>85</v>
      </c>
      <c r="AY168" s="14" t="s">
        <v>124</v>
      </c>
      <c r="BE168" s="192">
        <f t="shared" si="14"/>
        <v>1140</v>
      </c>
      <c r="BF168" s="192">
        <f t="shared" si="15"/>
        <v>0</v>
      </c>
      <c r="BG168" s="192">
        <f t="shared" si="16"/>
        <v>0</v>
      </c>
      <c r="BH168" s="192">
        <f t="shared" si="17"/>
        <v>0</v>
      </c>
      <c r="BI168" s="192">
        <f t="shared" si="18"/>
        <v>0</v>
      </c>
      <c r="BJ168" s="14" t="s">
        <v>83</v>
      </c>
      <c r="BK168" s="192">
        <f t="shared" si="19"/>
        <v>1140</v>
      </c>
      <c r="BL168" s="14" t="s">
        <v>130</v>
      </c>
      <c r="BM168" s="191" t="s">
        <v>283</v>
      </c>
    </row>
    <row r="169" spans="1:65" s="2" customFormat="1" ht="21.75" customHeight="1" x14ac:dyDescent="0.2">
      <c r="A169" s="28"/>
      <c r="B169" s="29"/>
      <c r="C169" s="193" t="s">
        <v>284</v>
      </c>
      <c r="D169" s="193" t="s">
        <v>226</v>
      </c>
      <c r="E169" s="194" t="s">
        <v>285</v>
      </c>
      <c r="F169" s="195" t="s">
        <v>286</v>
      </c>
      <c r="G169" s="196" t="s">
        <v>274</v>
      </c>
      <c r="H169" s="197">
        <v>1</v>
      </c>
      <c r="I169" s="198">
        <v>16220</v>
      </c>
      <c r="J169" s="198">
        <f t="shared" si="10"/>
        <v>16220</v>
      </c>
      <c r="K169" s="199"/>
      <c r="L169" s="200"/>
      <c r="M169" s="201" t="s">
        <v>1</v>
      </c>
      <c r="N169" s="202" t="s">
        <v>40</v>
      </c>
      <c r="O169" s="189">
        <v>0</v>
      </c>
      <c r="P169" s="189">
        <f t="shared" si="11"/>
        <v>0</v>
      </c>
      <c r="Q169" s="189">
        <v>4.2500000000000003E-2</v>
      </c>
      <c r="R169" s="189">
        <f t="shared" si="12"/>
        <v>4.2500000000000003E-2</v>
      </c>
      <c r="S169" s="189">
        <v>0</v>
      </c>
      <c r="T169" s="190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91" t="s">
        <v>157</v>
      </c>
      <c r="AT169" s="191" t="s">
        <v>226</v>
      </c>
      <c r="AU169" s="191" t="s">
        <v>85</v>
      </c>
      <c r="AY169" s="14" t="s">
        <v>124</v>
      </c>
      <c r="BE169" s="192">
        <f t="shared" si="14"/>
        <v>16220</v>
      </c>
      <c r="BF169" s="192">
        <f t="shared" si="15"/>
        <v>0</v>
      </c>
      <c r="BG169" s="192">
        <f t="shared" si="16"/>
        <v>0</v>
      </c>
      <c r="BH169" s="192">
        <f t="shared" si="17"/>
        <v>0</v>
      </c>
      <c r="BI169" s="192">
        <f t="shared" si="18"/>
        <v>0</v>
      </c>
      <c r="BJ169" s="14" t="s">
        <v>83</v>
      </c>
      <c r="BK169" s="192">
        <f t="shared" si="19"/>
        <v>16220</v>
      </c>
      <c r="BL169" s="14" t="s">
        <v>130</v>
      </c>
      <c r="BM169" s="191" t="s">
        <v>287</v>
      </c>
    </row>
    <row r="170" spans="1:65" s="2" customFormat="1" ht="21.75" customHeight="1" x14ac:dyDescent="0.2">
      <c r="A170" s="28"/>
      <c r="B170" s="29"/>
      <c r="C170" s="180" t="s">
        <v>288</v>
      </c>
      <c r="D170" s="180" t="s">
        <v>126</v>
      </c>
      <c r="E170" s="181" t="s">
        <v>289</v>
      </c>
      <c r="F170" s="182" t="s">
        <v>290</v>
      </c>
      <c r="G170" s="183" t="s">
        <v>274</v>
      </c>
      <c r="H170" s="184">
        <v>2</v>
      </c>
      <c r="I170" s="185">
        <v>1460</v>
      </c>
      <c r="J170" s="185">
        <f t="shared" si="10"/>
        <v>2920</v>
      </c>
      <c r="K170" s="186"/>
      <c r="L170" s="33"/>
      <c r="M170" s="187" t="s">
        <v>1</v>
      </c>
      <c r="N170" s="188" t="s">
        <v>40</v>
      </c>
      <c r="O170" s="189">
        <v>0</v>
      </c>
      <c r="P170" s="189">
        <f t="shared" si="11"/>
        <v>0</v>
      </c>
      <c r="Q170" s="189">
        <v>1.65E-3</v>
      </c>
      <c r="R170" s="189">
        <f t="shared" si="12"/>
        <v>3.3E-3</v>
      </c>
      <c r="S170" s="189">
        <v>0</v>
      </c>
      <c r="T170" s="190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91" t="s">
        <v>130</v>
      </c>
      <c r="AT170" s="191" t="s">
        <v>126</v>
      </c>
      <c r="AU170" s="191" t="s">
        <v>85</v>
      </c>
      <c r="AY170" s="14" t="s">
        <v>124</v>
      </c>
      <c r="BE170" s="192">
        <f t="shared" si="14"/>
        <v>2920</v>
      </c>
      <c r="BF170" s="192">
        <f t="shared" si="15"/>
        <v>0</v>
      </c>
      <c r="BG170" s="192">
        <f t="shared" si="16"/>
        <v>0</v>
      </c>
      <c r="BH170" s="192">
        <f t="shared" si="17"/>
        <v>0</v>
      </c>
      <c r="BI170" s="192">
        <f t="shared" si="18"/>
        <v>0</v>
      </c>
      <c r="BJ170" s="14" t="s">
        <v>83</v>
      </c>
      <c r="BK170" s="192">
        <f t="shared" si="19"/>
        <v>2920</v>
      </c>
      <c r="BL170" s="14" t="s">
        <v>130</v>
      </c>
      <c r="BM170" s="191" t="s">
        <v>291</v>
      </c>
    </row>
    <row r="171" spans="1:65" s="2" customFormat="1" ht="16.5" customHeight="1" x14ac:dyDescent="0.2">
      <c r="A171" s="28"/>
      <c r="B171" s="29"/>
      <c r="C171" s="193" t="s">
        <v>292</v>
      </c>
      <c r="D171" s="193" t="s">
        <v>226</v>
      </c>
      <c r="E171" s="194" t="s">
        <v>293</v>
      </c>
      <c r="F171" s="195" t="s">
        <v>294</v>
      </c>
      <c r="G171" s="196" t="s">
        <v>274</v>
      </c>
      <c r="H171" s="197">
        <v>2</v>
      </c>
      <c r="I171" s="198">
        <v>5920</v>
      </c>
      <c r="J171" s="198">
        <f t="shared" si="10"/>
        <v>11840</v>
      </c>
      <c r="K171" s="199"/>
      <c r="L171" s="200"/>
      <c r="M171" s="201" t="s">
        <v>1</v>
      </c>
      <c r="N171" s="202" t="s">
        <v>40</v>
      </c>
      <c r="O171" s="189">
        <v>0</v>
      </c>
      <c r="P171" s="189">
        <f t="shared" si="11"/>
        <v>0</v>
      </c>
      <c r="Q171" s="189">
        <v>2.4500000000000001E-2</v>
      </c>
      <c r="R171" s="189">
        <f t="shared" si="12"/>
        <v>4.9000000000000002E-2</v>
      </c>
      <c r="S171" s="189">
        <v>0</v>
      </c>
      <c r="T171" s="190">
        <f t="shared" si="13"/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91" t="s">
        <v>157</v>
      </c>
      <c r="AT171" s="191" t="s">
        <v>226</v>
      </c>
      <c r="AU171" s="191" t="s">
        <v>85</v>
      </c>
      <c r="AY171" s="14" t="s">
        <v>124</v>
      </c>
      <c r="BE171" s="192">
        <f t="shared" si="14"/>
        <v>11840</v>
      </c>
      <c r="BF171" s="192">
        <f t="shared" si="15"/>
        <v>0</v>
      </c>
      <c r="BG171" s="192">
        <f t="shared" si="16"/>
        <v>0</v>
      </c>
      <c r="BH171" s="192">
        <f t="shared" si="17"/>
        <v>0</v>
      </c>
      <c r="BI171" s="192">
        <f t="shared" si="18"/>
        <v>0</v>
      </c>
      <c r="BJ171" s="14" t="s">
        <v>83</v>
      </c>
      <c r="BK171" s="192">
        <f t="shared" si="19"/>
        <v>11840</v>
      </c>
      <c r="BL171" s="14" t="s">
        <v>130</v>
      </c>
      <c r="BM171" s="191" t="s">
        <v>295</v>
      </c>
    </row>
    <row r="172" spans="1:65" s="2" customFormat="1" ht="21.75" customHeight="1" x14ac:dyDescent="0.2">
      <c r="A172" s="28"/>
      <c r="B172" s="29"/>
      <c r="C172" s="180" t="s">
        <v>296</v>
      </c>
      <c r="D172" s="180" t="s">
        <v>126</v>
      </c>
      <c r="E172" s="181" t="s">
        <v>297</v>
      </c>
      <c r="F172" s="182" t="s">
        <v>298</v>
      </c>
      <c r="G172" s="183" t="s">
        <v>172</v>
      </c>
      <c r="H172" s="184">
        <v>104.2</v>
      </c>
      <c r="I172" s="185">
        <v>20.3</v>
      </c>
      <c r="J172" s="185">
        <f t="shared" si="10"/>
        <v>2115.2600000000002</v>
      </c>
      <c r="K172" s="186"/>
      <c r="L172" s="33"/>
      <c r="M172" s="187" t="s">
        <v>1</v>
      </c>
      <c r="N172" s="188" t="s">
        <v>40</v>
      </c>
      <c r="O172" s="189">
        <v>0</v>
      </c>
      <c r="P172" s="189">
        <f t="shared" si="11"/>
        <v>0</v>
      </c>
      <c r="Q172" s="189">
        <v>0</v>
      </c>
      <c r="R172" s="189">
        <f t="shared" si="12"/>
        <v>0</v>
      </c>
      <c r="S172" s="189">
        <v>0</v>
      </c>
      <c r="T172" s="190">
        <f t="shared" si="13"/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91" t="s">
        <v>130</v>
      </c>
      <c r="AT172" s="191" t="s">
        <v>126</v>
      </c>
      <c r="AU172" s="191" t="s">
        <v>85</v>
      </c>
      <c r="AY172" s="14" t="s">
        <v>124</v>
      </c>
      <c r="BE172" s="192">
        <f t="shared" si="14"/>
        <v>2115.2600000000002</v>
      </c>
      <c r="BF172" s="192">
        <f t="shared" si="15"/>
        <v>0</v>
      </c>
      <c r="BG172" s="192">
        <f t="shared" si="16"/>
        <v>0</v>
      </c>
      <c r="BH172" s="192">
        <f t="shared" si="17"/>
        <v>0</v>
      </c>
      <c r="BI172" s="192">
        <f t="shared" si="18"/>
        <v>0</v>
      </c>
      <c r="BJ172" s="14" t="s">
        <v>83</v>
      </c>
      <c r="BK172" s="192">
        <f t="shared" si="19"/>
        <v>2115.2600000000002</v>
      </c>
      <c r="BL172" s="14" t="s">
        <v>130</v>
      </c>
      <c r="BM172" s="191" t="s">
        <v>299</v>
      </c>
    </row>
    <row r="173" spans="1:65" s="2" customFormat="1" ht="24.15" customHeight="1" x14ac:dyDescent="0.2">
      <c r="A173" s="28"/>
      <c r="B173" s="29"/>
      <c r="C173" s="180" t="s">
        <v>300</v>
      </c>
      <c r="D173" s="180" t="s">
        <v>126</v>
      </c>
      <c r="E173" s="181" t="s">
        <v>301</v>
      </c>
      <c r="F173" s="182" t="s">
        <v>302</v>
      </c>
      <c r="G173" s="183" t="s">
        <v>172</v>
      </c>
      <c r="H173" s="184">
        <v>104.2</v>
      </c>
      <c r="I173" s="185">
        <v>38.9</v>
      </c>
      <c r="J173" s="185">
        <f t="shared" si="10"/>
        <v>4053.38</v>
      </c>
      <c r="K173" s="186"/>
      <c r="L173" s="33"/>
      <c r="M173" s="187" t="s">
        <v>1</v>
      </c>
      <c r="N173" s="188" t="s">
        <v>40</v>
      </c>
      <c r="O173" s="189">
        <v>0</v>
      </c>
      <c r="P173" s="189">
        <f t="shared" si="11"/>
        <v>0</v>
      </c>
      <c r="Q173" s="189">
        <v>0</v>
      </c>
      <c r="R173" s="189">
        <f t="shared" si="12"/>
        <v>0</v>
      </c>
      <c r="S173" s="189">
        <v>0</v>
      </c>
      <c r="T173" s="190">
        <f t="shared" si="13"/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91" t="s">
        <v>130</v>
      </c>
      <c r="AT173" s="191" t="s">
        <v>126</v>
      </c>
      <c r="AU173" s="191" t="s">
        <v>85</v>
      </c>
      <c r="AY173" s="14" t="s">
        <v>124</v>
      </c>
      <c r="BE173" s="192">
        <f t="shared" si="14"/>
        <v>4053.38</v>
      </c>
      <c r="BF173" s="192">
        <f t="shared" si="15"/>
        <v>0</v>
      </c>
      <c r="BG173" s="192">
        <f t="shared" si="16"/>
        <v>0</v>
      </c>
      <c r="BH173" s="192">
        <f t="shared" si="17"/>
        <v>0</v>
      </c>
      <c r="BI173" s="192">
        <f t="shared" si="18"/>
        <v>0</v>
      </c>
      <c r="BJ173" s="14" t="s">
        <v>83</v>
      </c>
      <c r="BK173" s="192">
        <f t="shared" si="19"/>
        <v>4053.38</v>
      </c>
      <c r="BL173" s="14" t="s">
        <v>130</v>
      </c>
      <c r="BM173" s="191" t="s">
        <v>303</v>
      </c>
    </row>
    <row r="174" spans="1:65" s="2" customFormat="1" ht="24.15" customHeight="1" x14ac:dyDescent="0.2">
      <c r="A174" s="28"/>
      <c r="B174" s="29"/>
      <c r="C174" s="180" t="s">
        <v>304</v>
      </c>
      <c r="D174" s="180" t="s">
        <v>126</v>
      </c>
      <c r="E174" s="181" t="s">
        <v>305</v>
      </c>
      <c r="F174" s="182" t="s">
        <v>306</v>
      </c>
      <c r="G174" s="183" t="s">
        <v>274</v>
      </c>
      <c r="H174" s="184">
        <v>4</v>
      </c>
      <c r="I174" s="185">
        <v>8580</v>
      </c>
      <c r="J174" s="185">
        <f t="shared" si="10"/>
        <v>34320</v>
      </c>
      <c r="K174" s="186"/>
      <c r="L174" s="33"/>
      <c r="M174" s="187" t="s">
        <v>1</v>
      </c>
      <c r="N174" s="188" t="s">
        <v>40</v>
      </c>
      <c r="O174" s="189">
        <v>0</v>
      </c>
      <c r="P174" s="189">
        <f t="shared" si="11"/>
        <v>0</v>
      </c>
      <c r="Q174" s="189">
        <v>0.45937</v>
      </c>
      <c r="R174" s="189">
        <f t="shared" si="12"/>
        <v>1.83748</v>
      </c>
      <c r="S174" s="189">
        <v>0</v>
      </c>
      <c r="T174" s="190">
        <f t="shared" si="13"/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91" t="s">
        <v>130</v>
      </c>
      <c r="AT174" s="191" t="s">
        <v>126</v>
      </c>
      <c r="AU174" s="191" t="s">
        <v>85</v>
      </c>
      <c r="AY174" s="14" t="s">
        <v>124</v>
      </c>
      <c r="BE174" s="192">
        <f t="shared" si="14"/>
        <v>34320</v>
      </c>
      <c r="BF174" s="192">
        <f t="shared" si="15"/>
        <v>0</v>
      </c>
      <c r="BG174" s="192">
        <f t="shared" si="16"/>
        <v>0</v>
      </c>
      <c r="BH174" s="192">
        <f t="shared" si="17"/>
        <v>0</v>
      </c>
      <c r="BI174" s="192">
        <f t="shared" si="18"/>
        <v>0</v>
      </c>
      <c r="BJ174" s="14" t="s">
        <v>83</v>
      </c>
      <c r="BK174" s="192">
        <f t="shared" si="19"/>
        <v>34320</v>
      </c>
      <c r="BL174" s="14" t="s">
        <v>130</v>
      </c>
      <c r="BM174" s="191" t="s">
        <v>307</v>
      </c>
    </row>
    <row r="175" spans="1:65" s="2" customFormat="1" ht="16.5" customHeight="1" x14ac:dyDescent="0.2">
      <c r="A175" s="28"/>
      <c r="B175" s="29"/>
      <c r="C175" s="180" t="s">
        <v>308</v>
      </c>
      <c r="D175" s="180" t="s">
        <v>126</v>
      </c>
      <c r="E175" s="181" t="s">
        <v>309</v>
      </c>
      <c r="F175" s="182" t="s">
        <v>310</v>
      </c>
      <c r="G175" s="183" t="s">
        <v>274</v>
      </c>
      <c r="H175" s="184">
        <v>1</v>
      </c>
      <c r="I175" s="185">
        <v>12000</v>
      </c>
      <c r="J175" s="185">
        <f t="shared" si="10"/>
        <v>12000</v>
      </c>
      <c r="K175" s="186"/>
      <c r="L175" s="33"/>
      <c r="M175" s="187" t="s">
        <v>1</v>
      </c>
      <c r="N175" s="188" t="s">
        <v>40</v>
      </c>
      <c r="O175" s="189">
        <v>0</v>
      </c>
      <c r="P175" s="189">
        <f t="shared" si="11"/>
        <v>0</v>
      </c>
      <c r="Q175" s="189">
        <v>0.38627</v>
      </c>
      <c r="R175" s="189">
        <f t="shared" si="12"/>
        <v>0.38627</v>
      </c>
      <c r="S175" s="189">
        <v>0</v>
      </c>
      <c r="T175" s="190">
        <f t="shared" si="13"/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91" t="s">
        <v>130</v>
      </c>
      <c r="AT175" s="191" t="s">
        <v>126</v>
      </c>
      <c r="AU175" s="191" t="s">
        <v>85</v>
      </c>
      <c r="AY175" s="14" t="s">
        <v>124</v>
      </c>
      <c r="BE175" s="192">
        <f t="shared" si="14"/>
        <v>12000</v>
      </c>
      <c r="BF175" s="192">
        <f t="shared" si="15"/>
        <v>0</v>
      </c>
      <c r="BG175" s="192">
        <f t="shared" si="16"/>
        <v>0</v>
      </c>
      <c r="BH175" s="192">
        <f t="shared" si="17"/>
        <v>0</v>
      </c>
      <c r="BI175" s="192">
        <f t="shared" si="18"/>
        <v>0</v>
      </c>
      <c r="BJ175" s="14" t="s">
        <v>83</v>
      </c>
      <c r="BK175" s="192">
        <f t="shared" si="19"/>
        <v>12000</v>
      </c>
      <c r="BL175" s="14" t="s">
        <v>130</v>
      </c>
      <c r="BM175" s="191" t="s">
        <v>311</v>
      </c>
    </row>
    <row r="176" spans="1:65" s="2" customFormat="1" ht="16.5" customHeight="1" x14ac:dyDescent="0.2">
      <c r="A176" s="28"/>
      <c r="B176" s="29"/>
      <c r="C176" s="193" t="s">
        <v>312</v>
      </c>
      <c r="D176" s="193" t="s">
        <v>226</v>
      </c>
      <c r="E176" s="194" t="s">
        <v>313</v>
      </c>
      <c r="F176" s="195" t="s">
        <v>314</v>
      </c>
      <c r="G176" s="196" t="s">
        <v>315</v>
      </c>
      <c r="H176" s="197">
        <v>1</v>
      </c>
      <c r="I176" s="198">
        <v>38000</v>
      </c>
      <c r="J176" s="198">
        <f t="shared" si="10"/>
        <v>38000</v>
      </c>
      <c r="K176" s="199"/>
      <c r="L176" s="200"/>
      <c r="M176" s="201" t="s">
        <v>1</v>
      </c>
      <c r="N176" s="202" t="s">
        <v>40</v>
      </c>
      <c r="O176" s="189">
        <v>0</v>
      </c>
      <c r="P176" s="189">
        <f t="shared" si="11"/>
        <v>0</v>
      </c>
      <c r="Q176" s="189">
        <v>0</v>
      </c>
      <c r="R176" s="189">
        <f t="shared" si="12"/>
        <v>0</v>
      </c>
      <c r="S176" s="189">
        <v>0</v>
      </c>
      <c r="T176" s="190">
        <f t="shared" si="13"/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91" t="s">
        <v>157</v>
      </c>
      <c r="AT176" s="191" t="s">
        <v>226</v>
      </c>
      <c r="AU176" s="191" t="s">
        <v>85</v>
      </c>
      <c r="AY176" s="14" t="s">
        <v>124</v>
      </c>
      <c r="BE176" s="192">
        <f t="shared" si="14"/>
        <v>38000</v>
      </c>
      <c r="BF176" s="192">
        <f t="shared" si="15"/>
        <v>0</v>
      </c>
      <c r="BG176" s="192">
        <f t="shared" si="16"/>
        <v>0</v>
      </c>
      <c r="BH176" s="192">
        <f t="shared" si="17"/>
        <v>0</v>
      </c>
      <c r="BI176" s="192">
        <f t="shared" si="18"/>
        <v>0</v>
      </c>
      <c r="BJ176" s="14" t="s">
        <v>83</v>
      </c>
      <c r="BK176" s="192">
        <f t="shared" si="19"/>
        <v>38000</v>
      </c>
      <c r="BL176" s="14" t="s">
        <v>130</v>
      </c>
      <c r="BM176" s="191" t="s">
        <v>316</v>
      </c>
    </row>
    <row r="177" spans="1:65" s="2" customFormat="1" ht="16.5" customHeight="1" x14ac:dyDescent="0.2">
      <c r="A177" s="28"/>
      <c r="B177" s="29"/>
      <c r="C177" s="180" t="s">
        <v>317</v>
      </c>
      <c r="D177" s="180" t="s">
        <v>126</v>
      </c>
      <c r="E177" s="181" t="s">
        <v>318</v>
      </c>
      <c r="F177" s="182" t="s">
        <v>319</v>
      </c>
      <c r="G177" s="183" t="s">
        <v>315</v>
      </c>
      <c r="H177" s="184">
        <v>1</v>
      </c>
      <c r="I177" s="185">
        <v>72000</v>
      </c>
      <c r="J177" s="185">
        <f t="shared" si="10"/>
        <v>72000</v>
      </c>
      <c r="K177" s="186"/>
      <c r="L177" s="33"/>
      <c r="M177" s="187" t="s">
        <v>1</v>
      </c>
      <c r="N177" s="188" t="s">
        <v>40</v>
      </c>
      <c r="O177" s="189">
        <v>0</v>
      </c>
      <c r="P177" s="189">
        <f t="shared" si="11"/>
        <v>0</v>
      </c>
      <c r="Q177" s="189">
        <v>0.38627</v>
      </c>
      <c r="R177" s="189">
        <f t="shared" si="12"/>
        <v>0.38627</v>
      </c>
      <c r="S177" s="189">
        <v>0</v>
      </c>
      <c r="T177" s="190">
        <f t="shared" si="13"/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91" t="s">
        <v>130</v>
      </c>
      <c r="AT177" s="191" t="s">
        <v>126</v>
      </c>
      <c r="AU177" s="191" t="s">
        <v>85</v>
      </c>
      <c r="AY177" s="14" t="s">
        <v>124</v>
      </c>
      <c r="BE177" s="192">
        <f t="shared" si="14"/>
        <v>72000</v>
      </c>
      <c r="BF177" s="192">
        <f t="shared" si="15"/>
        <v>0</v>
      </c>
      <c r="BG177" s="192">
        <f t="shared" si="16"/>
        <v>0</v>
      </c>
      <c r="BH177" s="192">
        <f t="shared" si="17"/>
        <v>0</v>
      </c>
      <c r="BI177" s="192">
        <f t="shared" si="18"/>
        <v>0</v>
      </c>
      <c r="BJ177" s="14" t="s">
        <v>83</v>
      </c>
      <c r="BK177" s="192">
        <f t="shared" si="19"/>
        <v>72000</v>
      </c>
      <c r="BL177" s="14" t="s">
        <v>130</v>
      </c>
      <c r="BM177" s="191" t="s">
        <v>320</v>
      </c>
    </row>
    <row r="178" spans="1:65" s="2" customFormat="1" ht="16.5" customHeight="1" x14ac:dyDescent="0.2">
      <c r="A178" s="28"/>
      <c r="B178" s="29"/>
      <c r="C178" s="180" t="s">
        <v>321</v>
      </c>
      <c r="D178" s="180" t="s">
        <v>126</v>
      </c>
      <c r="E178" s="181" t="s">
        <v>322</v>
      </c>
      <c r="F178" s="182" t="s">
        <v>323</v>
      </c>
      <c r="G178" s="183" t="s">
        <v>274</v>
      </c>
      <c r="H178" s="184">
        <v>4</v>
      </c>
      <c r="I178" s="185">
        <v>593</v>
      </c>
      <c r="J178" s="185">
        <f t="shared" si="10"/>
        <v>2372</v>
      </c>
      <c r="K178" s="186"/>
      <c r="L178" s="33"/>
      <c r="M178" s="187" t="s">
        <v>1</v>
      </c>
      <c r="N178" s="188" t="s">
        <v>40</v>
      </c>
      <c r="O178" s="189">
        <v>0</v>
      </c>
      <c r="P178" s="189">
        <f t="shared" si="11"/>
        <v>0</v>
      </c>
      <c r="Q178" s="189">
        <v>0.12303</v>
      </c>
      <c r="R178" s="189">
        <f t="shared" si="12"/>
        <v>0.49212</v>
      </c>
      <c r="S178" s="189">
        <v>0</v>
      </c>
      <c r="T178" s="190">
        <f t="shared" si="13"/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91" t="s">
        <v>130</v>
      </c>
      <c r="AT178" s="191" t="s">
        <v>126</v>
      </c>
      <c r="AU178" s="191" t="s">
        <v>85</v>
      </c>
      <c r="AY178" s="14" t="s">
        <v>124</v>
      </c>
      <c r="BE178" s="192">
        <f t="shared" si="14"/>
        <v>2372</v>
      </c>
      <c r="BF178" s="192">
        <f t="shared" si="15"/>
        <v>0</v>
      </c>
      <c r="BG178" s="192">
        <f t="shared" si="16"/>
        <v>0</v>
      </c>
      <c r="BH178" s="192">
        <f t="shared" si="17"/>
        <v>0</v>
      </c>
      <c r="BI178" s="192">
        <f t="shared" si="18"/>
        <v>0</v>
      </c>
      <c r="BJ178" s="14" t="s">
        <v>83</v>
      </c>
      <c r="BK178" s="192">
        <f t="shared" si="19"/>
        <v>2372</v>
      </c>
      <c r="BL178" s="14" t="s">
        <v>130</v>
      </c>
      <c r="BM178" s="191" t="s">
        <v>324</v>
      </c>
    </row>
    <row r="179" spans="1:65" s="2" customFormat="1" ht="24.15" customHeight="1" x14ac:dyDescent="0.2">
      <c r="A179" s="28"/>
      <c r="B179" s="29"/>
      <c r="C179" s="193" t="s">
        <v>325</v>
      </c>
      <c r="D179" s="193" t="s">
        <v>226</v>
      </c>
      <c r="E179" s="194" t="s">
        <v>326</v>
      </c>
      <c r="F179" s="195" t="s">
        <v>327</v>
      </c>
      <c r="G179" s="196" t="s">
        <v>274</v>
      </c>
      <c r="H179" s="197">
        <v>4</v>
      </c>
      <c r="I179" s="198">
        <v>1060</v>
      </c>
      <c r="J179" s="198">
        <f t="shared" si="10"/>
        <v>4240</v>
      </c>
      <c r="K179" s="199"/>
      <c r="L179" s="200"/>
      <c r="M179" s="201" t="s">
        <v>1</v>
      </c>
      <c r="N179" s="202" t="s">
        <v>40</v>
      </c>
      <c r="O179" s="189">
        <v>0</v>
      </c>
      <c r="P179" s="189">
        <f t="shared" si="11"/>
        <v>0</v>
      </c>
      <c r="Q179" s="189">
        <v>1.3299999999999999E-2</v>
      </c>
      <c r="R179" s="189">
        <f t="shared" si="12"/>
        <v>5.3199999999999997E-2</v>
      </c>
      <c r="S179" s="189">
        <v>0</v>
      </c>
      <c r="T179" s="190">
        <f t="shared" si="13"/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91" t="s">
        <v>157</v>
      </c>
      <c r="AT179" s="191" t="s">
        <v>226</v>
      </c>
      <c r="AU179" s="191" t="s">
        <v>85</v>
      </c>
      <c r="AY179" s="14" t="s">
        <v>124</v>
      </c>
      <c r="BE179" s="192">
        <f t="shared" si="14"/>
        <v>4240</v>
      </c>
      <c r="BF179" s="192">
        <f t="shared" si="15"/>
        <v>0</v>
      </c>
      <c r="BG179" s="192">
        <f t="shared" si="16"/>
        <v>0</v>
      </c>
      <c r="BH179" s="192">
        <f t="shared" si="17"/>
        <v>0</v>
      </c>
      <c r="BI179" s="192">
        <f t="shared" si="18"/>
        <v>0</v>
      </c>
      <c r="BJ179" s="14" t="s">
        <v>83</v>
      </c>
      <c r="BK179" s="192">
        <f t="shared" si="19"/>
        <v>4240</v>
      </c>
      <c r="BL179" s="14" t="s">
        <v>130</v>
      </c>
      <c r="BM179" s="191" t="s">
        <v>328</v>
      </c>
    </row>
    <row r="180" spans="1:65" s="2" customFormat="1" ht="16.5" customHeight="1" x14ac:dyDescent="0.2">
      <c r="A180" s="28"/>
      <c r="B180" s="29"/>
      <c r="C180" s="180" t="s">
        <v>329</v>
      </c>
      <c r="D180" s="180" t="s">
        <v>126</v>
      </c>
      <c r="E180" s="181" t="s">
        <v>330</v>
      </c>
      <c r="F180" s="182" t="s">
        <v>331</v>
      </c>
      <c r="G180" s="183" t="s">
        <v>274</v>
      </c>
      <c r="H180" s="184">
        <v>1</v>
      </c>
      <c r="I180" s="185">
        <v>1190</v>
      </c>
      <c r="J180" s="185">
        <f t="shared" si="10"/>
        <v>1190</v>
      </c>
      <c r="K180" s="186"/>
      <c r="L180" s="33"/>
      <c r="M180" s="187" t="s">
        <v>1</v>
      </c>
      <c r="N180" s="188" t="s">
        <v>40</v>
      </c>
      <c r="O180" s="189">
        <v>0</v>
      </c>
      <c r="P180" s="189">
        <f t="shared" si="11"/>
        <v>0</v>
      </c>
      <c r="Q180" s="189">
        <v>0.32906000000000002</v>
      </c>
      <c r="R180" s="189">
        <f t="shared" si="12"/>
        <v>0.32906000000000002</v>
      </c>
      <c r="S180" s="189">
        <v>0</v>
      </c>
      <c r="T180" s="190">
        <f t="shared" si="13"/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91" t="s">
        <v>130</v>
      </c>
      <c r="AT180" s="191" t="s">
        <v>126</v>
      </c>
      <c r="AU180" s="191" t="s">
        <v>85</v>
      </c>
      <c r="AY180" s="14" t="s">
        <v>124</v>
      </c>
      <c r="BE180" s="192">
        <f t="shared" si="14"/>
        <v>1190</v>
      </c>
      <c r="BF180" s="192">
        <f t="shared" si="15"/>
        <v>0</v>
      </c>
      <c r="BG180" s="192">
        <f t="shared" si="16"/>
        <v>0</v>
      </c>
      <c r="BH180" s="192">
        <f t="shared" si="17"/>
        <v>0</v>
      </c>
      <c r="BI180" s="192">
        <f t="shared" si="18"/>
        <v>0</v>
      </c>
      <c r="BJ180" s="14" t="s">
        <v>83</v>
      </c>
      <c r="BK180" s="192">
        <f t="shared" si="19"/>
        <v>1190</v>
      </c>
      <c r="BL180" s="14" t="s">
        <v>130</v>
      </c>
      <c r="BM180" s="191" t="s">
        <v>332</v>
      </c>
    </row>
    <row r="181" spans="1:65" s="2" customFormat="1" ht="16.5" customHeight="1" x14ac:dyDescent="0.2">
      <c r="A181" s="28"/>
      <c r="B181" s="29"/>
      <c r="C181" s="193" t="s">
        <v>333</v>
      </c>
      <c r="D181" s="193" t="s">
        <v>226</v>
      </c>
      <c r="E181" s="194" t="s">
        <v>334</v>
      </c>
      <c r="F181" s="195" t="s">
        <v>335</v>
      </c>
      <c r="G181" s="196" t="s">
        <v>274</v>
      </c>
      <c r="H181" s="197">
        <v>1</v>
      </c>
      <c r="I181" s="198">
        <v>2510</v>
      </c>
      <c r="J181" s="198">
        <f t="shared" si="10"/>
        <v>2510</v>
      </c>
      <c r="K181" s="199"/>
      <c r="L181" s="200"/>
      <c r="M181" s="201" t="s">
        <v>1</v>
      </c>
      <c r="N181" s="202" t="s">
        <v>40</v>
      </c>
      <c r="O181" s="189">
        <v>0</v>
      </c>
      <c r="P181" s="189">
        <f t="shared" si="11"/>
        <v>0</v>
      </c>
      <c r="Q181" s="189">
        <v>2.9499999999999998E-2</v>
      </c>
      <c r="R181" s="189">
        <f t="shared" si="12"/>
        <v>2.9499999999999998E-2</v>
      </c>
      <c r="S181" s="189">
        <v>0</v>
      </c>
      <c r="T181" s="190">
        <f t="shared" si="13"/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91" t="s">
        <v>157</v>
      </c>
      <c r="AT181" s="191" t="s">
        <v>226</v>
      </c>
      <c r="AU181" s="191" t="s">
        <v>85</v>
      </c>
      <c r="AY181" s="14" t="s">
        <v>124</v>
      </c>
      <c r="BE181" s="192">
        <f t="shared" si="14"/>
        <v>2510</v>
      </c>
      <c r="BF181" s="192">
        <f t="shared" si="15"/>
        <v>0</v>
      </c>
      <c r="BG181" s="192">
        <f t="shared" si="16"/>
        <v>0</v>
      </c>
      <c r="BH181" s="192">
        <f t="shared" si="17"/>
        <v>0</v>
      </c>
      <c r="BI181" s="192">
        <f t="shared" si="18"/>
        <v>0</v>
      </c>
      <c r="BJ181" s="14" t="s">
        <v>83</v>
      </c>
      <c r="BK181" s="192">
        <f t="shared" si="19"/>
        <v>2510</v>
      </c>
      <c r="BL181" s="14" t="s">
        <v>130</v>
      </c>
      <c r="BM181" s="191" t="s">
        <v>336</v>
      </c>
    </row>
    <row r="182" spans="1:65" s="2" customFormat="1" ht="24.15" customHeight="1" x14ac:dyDescent="0.2">
      <c r="A182" s="28"/>
      <c r="B182" s="29"/>
      <c r="C182" s="180" t="s">
        <v>337</v>
      </c>
      <c r="D182" s="180" t="s">
        <v>126</v>
      </c>
      <c r="E182" s="181" t="s">
        <v>338</v>
      </c>
      <c r="F182" s="182" t="s">
        <v>339</v>
      </c>
      <c r="G182" s="183" t="s">
        <v>274</v>
      </c>
      <c r="H182" s="184">
        <v>10</v>
      </c>
      <c r="I182" s="185">
        <v>317</v>
      </c>
      <c r="J182" s="185">
        <f t="shared" si="10"/>
        <v>3170</v>
      </c>
      <c r="K182" s="186"/>
      <c r="L182" s="33"/>
      <c r="M182" s="187" t="s">
        <v>1</v>
      </c>
      <c r="N182" s="188" t="s">
        <v>40</v>
      </c>
      <c r="O182" s="189">
        <v>0</v>
      </c>
      <c r="P182" s="189">
        <f t="shared" si="11"/>
        <v>0</v>
      </c>
      <c r="Q182" s="189">
        <v>1.6000000000000001E-4</v>
      </c>
      <c r="R182" s="189">
        <f t="shared" si="12"/>
        <v>1.6000000000000001E-3</v>
      </c>
      <c r="S182" s="189">
        <v>0</v>
      </c>
      <c r="T182" s="190">
        <f t="shared" si="13"/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91" t="s">
        <v>130</v>
      </c>
      <c r="AT182" s="191" t="s">
        <v>126</v>
      </c>
      <c r="AU182" s="191" t="s">
        <v>85</v>
      </c>
      <c r="AY182" s="14" t="s">
        <v>124</v>
      </c>
      <c r="BE182" s="192">
        <f t="shared" si="14"/>
        <v>3170</v>
      </c>
      <c r="BF182" s="192">
        <f t="shared" si="15"/>
        <v>0</v>
      </c>
      <c r="BG182" s="192">
        <f t="shared" si="16"/>
        <v>0</v>
      </c>
      <c r="BH182" s="192">
        <f t="shared" si="17"/>
        <v>0</v>
      </c>
      <c r="BI182" s="192">
        <f t="shared" si="18"/>
        <v>0</v>
      </c>
      <c r="BJ182" s="14" t="s">
        <v>83</v>
      </c>
      <c r="BK182" s="192">
        <f t="shared" si="19"/>
        <v>3170</v>
      </c>
      <c r="BL182" s="14" t="s">
        <v>130</v>
      </c>
      <c r="BM182" s="191" t="s">
        <v>340</v>
      </c>
    </row>
    <row r="183" spans="1:65" s="2" customFormat="1" ht="16.5" customHeight="1" x14ac:dyDescent="0.2">
      <c r="A183" s="28"/>
      <c r="B183" s="29"/>
      <c r="C183" s="180" t="s">
        <v>341</v>
      </c>
      <c r="D183" s="180" t="s">
        <v>126</v>
      </c>
      <c r="E183" s="181" t="s">
        <v>342</v>
      </c>
      <c r="F183" s="182" t="s">
        <v>343</v>
      </c>
      <c r="G183" s="183" t="s">
        <v>172</v>
      </c>
      <c r="H183" s="184">
        <v>104.2</v>
      </c>
      <c r="I183" s="185">
        <v>22</v>
      </c>
      <c r="J183" s="185">
        <f t="shared" si="10"/>
        <v>2292.4</v>
      </c>
      <c r="K183" s="186"/>
      <c r="L183" s="33"/>
      <c r="M183" s="187" t="s">
        <v>1</v>
      </c>
      <c r="N183" s="188" t="s">
        <v>40</v>
      </c>
      <c r="O183" s="189">
        <v>0</v>
      </c>
      <c r="P183" s="189">
        <f t="shared" si="11"/>
        <v>0</v>
      </c>
      <c r="Q183" s="189">
        <v>1.9000000000000001E-4</v>
      </c>
      <c r="R183" s="189">
        <f t="shared" si="12"/>
        <v>1.9798000000000003E-2</v>
      </c>
      <c r="S183" s="189">
        <v>0</v>
      </c>
      <c r="T183" s="190">
        <f t="shared" si="13"/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91" t="s">
        <v>130</v>
      </c>
      <c r="AT183" s="191" t="s">
        <v>126</v>
      </c>
      <c r="AU183" s="191" t="s">
        <v>85</v>
      </c>
      <c r="AY183" s="14" t="s">
        <v>124</v>
      </c>
      <c r="BE183" s="192">
        <f t="shared" si="14"/>
        <v>2292.4</v>
      </c>
      <c r="BF183" s="192">
        <f t="shared" si="15"/>
        <v>0</v>
      </c>
      <c r="BG183" s="192">
        <f t="shared" si="16"/>
        <v>0</v>
      </c>
      <c r="BH183" s="192">
        <f t="shared" si="17"/>
        <v>0</v>
      </c>
      <c r="BI183" s="192">
        <f t="shared" si="18"/>
        <v>0</v>
      </c>
      <c r="BJ183" s="14" t="s">
        <v>83</v>
      </c>
      <c r="BK183" s="192">
        <f t="shared" si="19"/>
        <v>2292.4</v>
      </c>
      <c r="BL183" s="14" t="s">
        <v>130</v>
      </c>
      <c r="BM183" s="191" t="s">
        <v>344</v>
      </c>
    </row>
    <row r="184" spans="1:65" s="2" customFormat="1" ht="21.75" customHeight="1" x14ac:dyDescent="0.2">
      <c r="A184" s="28"/>
      <c r="B184" s="29"/>
      <c r="C184" s="180" t="s">
        <v>345</v>
      </c>
      <c r="D184" s="180" t="s">
        <v>126</v>
      </c>
      <c r="E184" s="181" t="s">
        <v>346</v>
      </c>
      <c r="F184" s="182" t="s">
        <v>347</v>
      </c>
      <c r="G184" s="183" t="s">
        <v>172</v>
      </c>
      <c r="H184" s="184">
        <v>91.2</v>
      </c>
      <c r="I184" s="185">
        <v>15.2</v>
      </c>
      <c r="J184" s="185">
        <f t="shared" si="10"/>
        <v>1386.24</v>
      </c>
      <c r="K184" s="186"/>
      <c r="L184" s="33"/>
      <c r="M184" s="187" t="s">
        <v>1</v>
      </c>
      <c r="N184" s="188" t="s">
        <v>40</v>
      </c>
      <c r="O184" s="189">
        <v>0</v>
      </c>
      <c r="P184" s="189">
        <f t="shared" si="11"/>
        <v>0</v>
      </c>
      <c r="Q184" s="189">
        <v>6.9999999999999994E-5</v>
      </c>
      <c r="R184" s="189">
        <f t="shared" si="12"/>
        <v>6.3839999999999999E-3</v>
      </c>
      <c r="S184" s="189">
        <v>0</v>
      </c>
      <c r="T184" s="190">
        <f t="shared" si="13"/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91" t="s">
        <v>130</v>
      </c>
      <c r="AT184" s="191" t="s">
        <v>126</v>
      </c>
      <c r="AU184" s="191" t="s">
        <v>85</v>
      </c>
      <c r="AY184" s="14" t="s">
        <v>124</v>
      </c>
      <c r="BE184" s="192">
        <f t="shared" si="14"/>
        <v>1386.24</v>
      </c>
      <c r="BF184" s="192">
        <f t="shared" si="15"/>
        <v>0</v>
      </c>
      <c r="BG184" s="192">
        <f t="shared" si="16"/>
        <v>0</v>
      </c>
      <c r="BH184" s="192">
        <f t="shared" si="17"/>
        <v>0</v>
      </c>
      <c r="BI184" s="192">
        <f t="shared" si="18"/>
        <v>0</v>
      </c>
      <c r="BJ184" s="14" t="s">
        <v>83</v>
      </c>
      <c r="BK184" s="192">
        <f t="shared" si="19"/>
        <v>1386.24</v>
      </c>
      <c r="BL184" s="14" t="s">
        <v>130</v>
      </c>
      <c r="BM184" s="191" t="s">
        <v>348</v>
      </c>
    </row>
    <row r="185" spans="1:65" s="2" customFormat="1" ht="24.15" customHeight="1" x14ac:dyDescent="0.2">
      <c r="A185" s="28"/>
      <c r="B185" s="29"/>
      <c r="C185" s="180" t="s">
        <v>349</v>
      </c>
      <c r="D185" s="180" t="s">
        <v>126</v>
      </c>
      <c r="E185" s="181" t="s">
        <v>350</v>
      </c>
      <c r="F185" s="182" t="s">
        <v>351</v>
      </c>
      <c r="G185" s="183" t="s">
        <v>315</v>
      </c>
      <c r="H185" s="184">
        <v>1</v>
      </c>
      <c r="I185" s="185">
        <v>52000</v>
      </c>
      <c r="J185" s="185">
        <f t="shared" si="10"/>
        <v>52000</v>
      </c>
      <c r="K185" s="186"/>
      <c r="L185" s="33"/>
      <c r="M185" s="187" t="s">
        <v>1</v>
      </c>
      <c r="N185" s="188" t="s">
        <v>40</v>
      </c>
      <c r="O185" s="189">
        <v>0</v>
      </c>
      <c r="P185" s="189">
        <f t="shared" si="11"/>
        <v>0</v>
      </c>
      <c r="Q185" s="189">
        <v>0</v>
      </c>
      <c r="R185" s="189">
        <f t="shared" si="12"/>
        <v>0</v>
      </c>
      <c r="S185" s="189">
        <v>0</v>
      </c>
      <c r="T185" s="190">
        <f t="shared" si="13"/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91" t="s">
        <v>130</v>
      </c>
      <c r="AT185" s="191" t="s">
        <v>126</v>
      </c>
      <c r="AU185" s="191" t="s">
        <v>85</v>
      </c>
      <c r="AY185" s="14" t="s">
        <v>124</v>
      </c>
      <c r="BE185" s="192">
        <f t="shared" si="14"/>
        <v>52000</v>
      </c>
      <c r="BF185" s="192">
        <f t="shared" si="15"/>
        <v>0</v>
      </c>
      <c r="BG185" s="192">
        <f t="shared" si="16"/>
        <v>0</v>
      </c>
      <c r="BH185" s="192">
        <f t="shared" si="17"/>
        <v>0</v>
      </c>
      <c r="BI185" s="192">
        <f t="shared" si="18"/>
        <v>0</v>
      </c>
      <c r="BJ185" s="14" t="s">
        <v>83</v>
      </c>
      <c r="BK185" s="192">
        <f t="shared" si="19"/>
        <v>52000</v>
      </c>
      <c r="BL185" s="14" t="s">
        <v>130</v>
      </c>
      <c r="BM185" s="191" t="s">
        <v>352</v>
      </c>
    </row>
    <row r="186" spans="1:65" s="12" customFormat="1" ht="22.8" customHeight="1" x14ac:dyDescent="0.25">
      <c r="B186" s="165"/>
      <c r="C186" s="166"/>
      <c r="D186" s="167" t="s">
        <v>74</v>
      </c>
      <c r="E186" s="178" t="s">
        <v>161</v>
      </c>
      <c r="F186" s="178" t="s">
        <v>353</v>
      </c>
      <c r="G186" s="166"/>
      <c r="H186" s="166"/>
      <c r="I186" s="166"/>
      <c r="J186" s="179">
        <f>BK186</f>
        <v>10718.640000000001</v>
      </c>
      <c r="K186" s="166"/>
      <c r="L186" s="170"/>
      <c r="M186" s="171"/>
      <c r="N186" s="172"/>
      <c r="O186" s="172"/>
      <c r="P186" s="173">
        <f>SUM(P187:P190)</f>
        <v>0</v>
      </c>
      <c r="Q186" s="172"/>
      <c r="R186" s="173">
        <f>SUM(R187:R190)</f>
        <v>4.2699999999999995E-3</v>
      </c>
      <c r="S186" s="172"/>
      <c r="T186" s="174">
        <f>SUM(T187:T190)</f>
        <v>0</v>
      </c>
      <c r="AR186" s="175" t="s">
        <v>83</v>
      </c>
      <c r="AT186" s="176" t="s">
        <v>74</v>
      </c>
      <c r="AU186" s="176" t="s">
        <v>83</v>
      </c>
      <c r="AY186" s="175" t="s">
        <v>124</v>
      </c>
      <c r="BK186" s="177">
        <f>SUM(BK187:BK190)</f>
        <v>10718.640000000001</v>
      </c>
    </row>
    <row r="187" spans="1:65" s="2" customFormat="1" ht="33" customHeight="1" x14ac:dyDescent="0.2">
      <c r="A187" s="28"/>
      <c r="B187" s="29"/>
      <c r="C187" s="180" t="s">
        <v>354</v>
      </c>
      <c r="D187" s="180" t="s">
        <v>126</v>
      </c>
      <c r="E187" s="181" t="s">
        <v>355</v>
      </c>
      <c r="F187" s="182" t="s">
        <v>356</v>
      </c>
      <c r="G187" s="183" t="s">
        <v>172</v>
      </c>
      <c r="H187" s="184">
        <v>7</v>
      </c>
      <c r="I187" s="185">
        <v>114</v>
      </c>
      <c r="J187" s="185">
        <f>ROUND(I187*H187,2)</f>
        <v>798</v>
      </c>
      <c r="K187" s="186"/>
      <c r="L187" s="33"/>
      <c r="M187" s="187" t="s">
        <v>1</v>
      </c>
      <c r="N187" s="188" t="s">
        <v>40</v>
      </c>
      <c r="O187" s="189">
        <v>0</v>
      </c>
      <c r="P187" s="189">
        <f>O187*H187</f>
        <v>0</v>
      </c>
      <c r="Q187" s="189">
        <v>6.0999999999999997E-4</v>
      </c>
      <c r="R187" s="189">
        <f>Q187*H187</f>
        <v>4.2699999999999995E-3</v>
      </c>
      <c r="S187" s="189">
        <v>0</v>
      </c>
      <c r="T187" s="190">
        <f>S187*H187</f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91" t="s">
        <v>130</v>
      </c>
      <c r="AT187" s="191" t="s">
        <v>126</v>
      </c>
      <c r="AU187" s="191" t="s">
        <v>85</v>
      </c>
      <c r="AY187" s="14" t="s">
        <v>124</v>
      </c>
      <c r="BE187" s="192">
        <f>IF(N187="základní",J187,0)</f>
        <v>798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4" t="s">
        <v>83</v>
      </c>
      <c r="BK187" s="192">
        <f>ROUND(I187*H187,2)</f>
        <v>798</v>
      </c>
      <c r="BL187" s="14" t="s">
        <v>130</v>
      </c>
      <c r="BM187" s="191" t="s">
        <v>357</v>
      </c>
    </row>
    <row r="188" spans="1:65" s="2" customFormat="1" ht="24.15" customHeight="1" x14ac:dyDescent="0.2">
      <c r="A188" s="28"/>
      <c r="B188" s="29"/>
      <c r="C188" s="180" t="s">
        <v>358</v>
      </c>
      <c r="D188" s="180" t="s">
        <v>126</v>
      </c>
      <c r="E188" s="181" t="s">
        <v>359</v>
      </c>
      <c r="F188" s="182" t="s">
        <v>360</v>
      </c>
      <c r="G188" s="183" t="s">
        <v>172</v>
      </c>
      <c r="H188" s="184">
        <v>7</v>
      </c>
      <c r="I188" s="185">
        <v>97.8</v>
      </c>
      <c r="J188" s="185">
        <f>ROUND(I188*H188,2)</f>
        <v>684.6</v>
      </c>
      <c r="K188" s="186"/>
      <c r="L188" s="33"/>
      <c r="M188" s="187" t="s">
        <v>1</v>
      </c>
      <c r="N188" s="188" t="s">
        <v>40</v>
      </c>
      <c r="O188" s="189">
        <v>0</v>
      </c>
      <c r="P188" s="189">
        <f>O188*H188</f>
        <v>0</v>
      </c>
      <c r="Q188" s="189">
        <v>0</v>
      </c>
      <c r="R188" s="189">
        <f>Q188*H188</f>
        <v>0</v>
      </c>
      <c r="S188" s="189">
        <v>0</v>
      </c>
      <c r="T188" s="190">
        <f>S188*H188</f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91" t="s">
        <v>130</v>
      </c>
      <c r="AT188" s="191" t="s">
        <v>126</v>
      </c>
      <c r="AU188" s="191" t="s">
        <v>85</v>
      </c>
      <c r="AY188" s="14" t="s">
        <v>124</v>
      </c>
      <c r="BE188" s="192">
        <f>IF(N188="základní",J188,0)</f>
        <v>684.6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14" t="s">
        <v>83</v>
      </c>
      <c r="BK188" s="192">
        <f>ROUND(I188*H188,2)</f>
        <v>684.6</v>
      </c>
      <c r="BL188" s="14" t="s">
        <v>130</v>
      </c>
      <c r="BM188" s="191" t="s">
        <v>361</v>
      </c>
    </row>
    <row r="189" spans="1:65" s="2" customFormat="1" ht="21.75" customHeight="1" x14ac:dyDescent="0.2">
      <c r="A189" s="28"/>
      <c r="B189" s="29"/>
      <c r="C189" s="180" t="s">
        <v>362</v>
      </c>
      <c r="D189" s="180" t="s">
        <v>126</v>
      </c>
      <c r="E189" s="181" t="s">
        <v>363</v>
      </c>
      <c r="F189" s="182" t="s">
        <v>364</v>
      </c>
      <c r="G189" s="183" t="s">
        <v>147</v>
      </c>
      <c r="H189" s="184">
        <v>8.7769999999999992</v>
      </c>
      <c r="I189" s="185">
        <v>1000</v>
      </c>
      <c r="J189" s="185">
        <f>ROUND(I189*H189,2)</f>
        <v>8777</v>
      </c>
      <c r="K189" s="186"/>
      <c r="L189" s="33"/>
      <c r="M189" s="187" t="s">
        <v>1</v>
      </c>
      <c r="N189" s="188" t="s">
        <v>40</v>
      </c>
      <c r="O189" s="189">
        <v>0</v>
      </c>
      <c r="P189" s="189">
        <f>O189*H189</f>
        <v>0</v>
      </c>
      <c r="Q189" s="189">
        <v>0</v>
      </c>
      <c r="R189" s="189">
        <f>Q189*H189</f>
        <v>0</v>
      </c>
      <c r="S189" s="189">
        <v>0</v>
      </c>
      <c r="T189" s="190">
        <f>S189*H189</f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91" t="s">
        <v>130</v>
      </c>
      <c r="AT189" s="191" t="s">
        <v>126</v>
      </c>
      <c r="AU189" s="191" t="s">
        <v>85</v>
      </c>
      <c r="AY189" s="14" t="s">
        <v>124</v>
      </c>
      <c r="BE189" s="192">
        <f>IF(N189="základní",J189,0)</f>
        <v>8777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4" t="s">
        <v>83</v>
      </c>
      <c r="BK189" s="192">
        <f>ROUND(I189*H189,2)</f>
        <v>8777</v>
      </c>
      <c r="BL189" s="14" t="s">
        <v>130</v>
      </c>
      <c r="BM189" s="191" t="s">
        <v>365</v>
      </c>
    </row>
    <row r="190" spans="1:65" s="2" customFormat="1" ht="16.5" customHeight="1" x14ac:dyDescent="0.2">
      <c r="A190" s="28"/>
      <c r="B190" s="29"/>
      <c r="C190" s="193" t="s">
        <v>366</v>
      </c>
      <c r="D190" s="193" t="s">
        <v>226</v>
      </c>
      <c r="E190" s="194" t="s">
        <v>367</v>
      </c>
      <c r="F190" s="195" t="s">
        <v>368</v>
      </c>
      <c r="G190" s="196" t="s">
        <v>147</v>
      </c>
      <c r="H190" s="197">
        <v>8.7769999999999992</v>
      </c>
      <c r="I190" s="198">
        <v>52.3</v>
      </c>
      <c r="J190" s="198">
        <f>ROUND(I190*H190,2)</f>
        <v>459.04</v>
      </c>
      <c r="K190" s="199"/>
      <c r="L190" s="200"/>
      <c r="M190" s="201" t="s">
        <v>1</v>
      </c>
      <c r="N190" s="202" t="s">
        <v>40</v>
      </c>
      <c r="O190" s="189">
        <v>0</v>
      </c>
      <c r="P190" s="189">
        <f>O190*H190</f>
        <v>0</v>
      </c>
      <c r="Q190" s="189">
        <v>0</v>
      </c>
      <c r="R190" s="189">
        <f>Q190*H190</f>
        <v>0</v>
      </c>
      <c r="S190" s="189">
        <v>0</v>
      </c>
      <c r="T190" s="190">
        <f>S190*H190</f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91" t="s">
        <v>157</v>
      </c>
      <c r="AT190" s="191" t="s">
        <v>226</v>
      </c>
      <c r="AU190" s="191" t="s">
        <v>85</v>
      </c>
      <c r="AY190" s="14" t="s">
        <v>124</v>
      </c>
      <c r="BE190" s="192">
        <f>IF(N190="základní",J190,0)</f>
        <v>459.04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4" t="s">
        <v>83</v>
      </c>
      <c r="BK190" s="192">
        <f>ROUND(I190*H190,2)</f>
        <v>459.04</v>
      </c>
      <c r="BL190" s="14" t="s">
        <v>130</v>
      </c>
      <c r="BM190" s="191" t="s">
        <v>369</v>
      </c>
    </row>
    <row r="191" spans="1:65" s="12" customFormat="1" ht="22.8" customHeight="1" x14ac:dyDescent="0.25">
      <c r="B191" s="165"/>
      <c r="C191" s="166"/>
      <c r="D191" s="167" t="s">
        <v>74</v>
      </c>
      <c r="E191" s="178" t="s">
        <v>370</v>
      </c>
      <c r="F191" s="178" t="s">
        <v>371</v>
      </c>
      <c r="G191" s="166"/>
      <c r="H191" s="166"/>
      <c r="I191" s="166"/>
      <c r="J191" s="179">
        <f>BK191</f>
        <v>2674.55</v>
      </c>
      <c r="K191" s="166"/>
      <c r="L191" s="170"/>
      <c r="M191" s="171"/>
      <c r="N191" s="172"/>
      <c r="O191" s="172"/>
      <c r="P191" s="173">
        <f>SUM(P192:P194)</f>
        <v>0</v>
      </c>
      <c r="Q191" s="172"/>
      <c r="R191" s="173">
        <f>SUM(R192:R194)</f>
        <v>0</v>
      </c>
      <c r="S191" s="172"/>
      <c r="T191" s="174">
        <f>SUM(T192:T194)</f>
        <v>0</v>
      </c>
      <c r="AR191" s="175" t="s">
        <v>83</v>
      </c>
      <c r="AT191" s="176" t="s">
        <v>74</v>
      </c>
      <c r="AU191" s="176" t="s">
        <v>83</v>
      </c>
      <c r="AY191" s="175" t="s">
        <v>124</v>
      </c>
      <c r="BK191" s="177">
        <f>SUM(BK192:BK194)</f>
        <v>2674.55</v>
      </c>
    </row>
    <row r="192" spans="1:65" s="2" customFormat="1" ht="44.25" customHeight="1" x14ac:dyDescent="0.2">
      <c r="A192" s="28"/>
      <c r="B192" s="29"/>
      <c r="C192" s="180" t="s">
        <v>372</v>
      </c>
      <c r="D192" s="180" t="s">
        <v>126</v>
      </c>
      <c r="E192" s="181" t="s">
        <v>373</v>
      </c>
      <c r="F192" s="182" t="s">
        <v>374</v>
      </c>
      <c r="G192" s="183" t="s">
        <v>211</v>
      </c>
      <c r="H192" s="184">
        <v>1.45</v>
      </c>
      <c r="I192" s="185">
        <v>291</v>
      </c>
      <c r="J192" s="185">
        <f>ROUND(I192*H192,2)</f>
        <v>421.95</v>
      </c>
      <c r="K192" s="186"/>
      <c r="L192" s="33"/>
      <c r="M192" s="187" t="s">
        <v>1</v>
      </c>
      <c r="N192" s="188" t="s">
        <v>40</v>
      </c>
      <c r="O192" s="189">
        <v>0</v>
      </c>
      <c r="P192" s="189">
        <f>O192*H192</f>
        <v>0</v>
      </c>
      <c r="Q192" s="189">
        <v>0</v>
      </c>
      <c r="R192" s="189">
        <f>Q192*H192</f>
        <v>0</v>
      </c>
      <c r="S192" s="189">
        <v>0</v>
      </c>
      <c r="T192" s="190">
        <f>S192*H192</f>
        <v>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R192" s="191" t="s">
        <v>130</v>
      </c>
      <c r="AT192" s="191" t="s">
        <v>126</v>
      </c>
      <c r="AU192" s="191" t="s">
        <v>85</v>
      </c>
      <c r="AY192" s="14" t="s">
        <v>124</v>
      </c>
      <c r="BE192" s="192">
        <f>IF(N192="základní",J192,0)</f>
        <v>421.95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4" t="s">
        <v>83</v>
      </c>
      <c r="BK192" s="192">
        <f>ROUND(I192*H192,2)</f>
        <v>421.95</v>
      </c>
      <c r="BL192" s="14" t="s">
        <v>130</v>
      </c>
      <c r="BM192" s="191" t="s">
        <v>375</v>
      </c>
    </row>
    <row r="193" spans="1:65" s="2" customFormat="1" ht="44.25" customHeight="1" x14ac:dyDescent="0.2">
      <c r="A193" s="28"/>
      <c r="B193" s="29"/>
      <c r="C193" s="180" t="s">
        <v>376</v>
      </c>
      <c r="D193" s="180" t="s">
        <v>126</v>
      </c>
      <c r="E193" s="181" t="s">
        <v>377</v>
      </c>
      <c r="F193" s="182" t="s">
        <v>378</v>
      </c>
      <c r="G193" s="183" t="s">
        <v>211</v>
      </c>
      <c r="H193" s="184">
        <v>1.1000000000000001</v>
      </c>
      <c r="I193" s="185">
        <v>541</v>
      </c>
      <c r="J193" s="185">
        <f>ROUND(I193*H193,2)</f>
        <v>595.1</v>
      </c>
      <c r="K193" s="186"/>
      <c r="L193" s="33"/>
      <c r="M193" s="187" t="s">
        <v>1</v>
      </c>
      <c r="N193" s="188" t="s">
        <v>40</v>
      </c>
      <c r="O193" s="189">
        <v>0</v>
      </c>
      <c r="P193" s="189">
        <f>O193*H193</f>
        <v>0</v>
      </c>
      <c r="Q193" s="189">
        <v>0</v>
      </c>
      <c r="R193" s="189">
        <f>Q193*H193</f>
        <v>0</v>
      </c>
      <c r="S193" s="189">
        <v>0</v>
      </c>
      <c r="T193" s="190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91" t="s">
        <v>130</v>
      </c>
      <c r="AT193" s="191" t="s">
        <v>126</v>
      </c>
      <c r="AU193" s="191" t="s">
        <v>85</v>
      </c>
      <c r="AY193" s="14" t="s">
        <v>124</v>
      </c>
      <c r="BE193" s="192">
        <f>IF(N193="základní",J193,0)</f>
        <v>595.1</v>
      </c>
      <c r="BF193" s="192">
        <f>IF(N193="snížená",J193,0)</f>
        <v>0</v>
      </c>
      <c r="BG193" s="192">
        <f>IF(N193="zákl. přenesená",J193,0)</f>
        <v>0</v>
      </c>
      <c r="BH193" s="192">
        <f>IF(N193="sníž. přenesená",J193,0)</f>
        <v>0</v>
      </c>
      <c r="BI193" s="192">
        <f>IF(N193="nulová",J193,0)</f>
        <v>0</v>
      </c>
      <c r="BJ193" s="14" t="s">
        <v>83</v>
      </c>
      <c r="BK193" s="192">
        <f>ROUND(I193*H193,2)</f>
        <v>595.1</v>
      </c>
      <c r="BL193" s="14" t="s">
        <v>130</v>
      </c>
      <c r="BM193" s="191" t="s">
        <v>379</v>
      </c>
    </row>
    <row r="194" spans="1:65" s="2" customFormat="1" ht="24.15" customHeight="1" x14ac:dyDescent="0.2">
      <c r="A194" s="28"/>
      <c r="B194" s="29"/>
      <c r="C194" s="180" t="s">
        <v>380</v>
      </c>
      <c r="D194" s="180" t="s">
        <v>126</v>
      </c>
      <c r="E194" s="181" t="s">
        <v>381</v>
      </c>
      <c r="F194" s="182" t="s">
        <v>382</v>
      </c>
      <c r="G194" s="183" t="s">
        <v>211</v>
      </c>
      <c r="H194" s="184">
        <v>2.5499999999999998</v>
      </c>
      <c r="I194" s="185">
        <v>650</v>
      </c>
      <c r="J194" s="185">
        <f>ROUND(I194*H194,2)</f>
        <v>1657.5</v>
      </c>
      <c r="K194" s="186"/>
      <c r="L194" s="33"/>
      <c r="M194" s="187" t="s">
        <v>1</v>
      </c>
      <c r="N194" s="188" t="s">
        <v>40</v>
      </c>
      <c r="O194" s="189">
        <v>0</v>
      </c>
      <c r="P194" s="189">
        <f>O194*H194</f>
        <v>0</v>
      </c>
      <c r="Q194" s="189">
        <v>0</v>
      </c>
      <c r="R194" s="189">
        <f>Q194*H194</f>
        <v>0</v>
      </c>
      <c r="S194" s="189">
        <v>0</v>
      </c>
      <c r="T194" s="190">
        <f>S194*H194</f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91" t="s">
        <v>130</v>
      </c>
      <c r="AT194" s="191" t="s">
        <v>126</v>
      </c>
      <c r="AU194" s="191" t="s">
        <v>85</v>
      </c>
      <c r="AY194" s="14" t="s">
        <v>124</v>
      </c>
      <c r="BE194" s="192">
        <f>IF(N194="základní",J194,0)</f>
        <v>1657.5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14" t="s">
        <v>83</v>
      </c>
      <c r="BK194" s="192">
        <f>ROUND(I194*H194,2)</f>
        <v>1657.5</v>
      </c>
      <c r="BL194" s="14" t="s">
        <v>130</v>
      </c>
      <c r="BM194" s="191" t="s">
        <v>383</v>
      </c>
    </row>
    <row r="195" spans="1:65" s="12" customFormat="1" ht="22.8" customHeight="1" x14ac:dyDescent="0.25">
      <c r="B195" s="165"/>
      <c r="C195" s="166"/>
      <c r="D195" s="167" t="s">
        <v>74</v>
      </c>
      <c r="E195" s="178" t="s">
        <v>384</v>
      </c>
      <c r="F195" s="178" t="s">
        <v>385</v>
      </c>
      <c r="G195" s="166"/>
      <c r="H195" s="166"/>
      <c r="I195" s="166"/>
      <c r="J195" s="179">
        <f>BK195</f>
        <v>4989.78</v>
      </c>
      <c r="K195" s="166"/>
      <c r="L195" s="170"/>
      <c r="M195" s="171"/>
      <c r="N195" s="172"/>
      <c r="O195" s="172"/>
      <c r="P195" s="173">
        <f>P196</f>
        <v>0</v>
      </c>
      <c r="Q195" s="172"/>
      <c r="R195" s="173">
        <f>R196</f>
        <v>0</v>
      </c>
      <c r="S195" s="172"/>
      <c r="T195" s="174">
        <f>T196</f>
        <v>0</v>
      </c>
      <c r="AR195" s="175" t="s">
        <v>83</v>
      </c>
      <c r="AT195" s="176" t="s">
        <v>74</v>
      </c>
      <c r="AU195" s="176" t="s">
        <v>83</v>
      </c>
      <c r="AY195" s="175" t="s">
        <v>124</v>
      </c>
      <c r="BK195" s="177">
        <f>BK196</f>
        <v>4989.78</v>
      </c>
    </row>
    <row r="196" spans="1:65" s="2" customFormat="1" ht="24.15" customHeight="1" x14ac:dyDescent="0.2">
      <c r="A196" s="28"/>
      <c r="B196" s="29"/>
      <c r="C196" s="180" t="s">
        <v>386</v>
      </c>
      <c r="D196" s="180" t="s">
        <v>126</v>
      </c>
      <c r="E196" s="181" t="s">
        <v>387</v>
      </c>
      <c r="F196" s="182" t="s">
        <v>388</v>
      </c>
      <c r="G196" s="183" t="s">
        <v>211</v>
      </c>
      <c r="H196" s="184">
        <v>4.3769999999999998</v>
      </c>
      <c r="I196" s="185">
        <v>1140</v>
      </c>
      <c r="J196" s="185">
        <f>ROUND(I196*H196,2)</f>
        <v>4989.78</v>
      </c>
      <c r="K196" s="186"/>
      <c r="L196" s="33"/>
      <c r="M196" s="203" t="s">
        <v>1</v>
      </c>
      <c r="N196" s="204" t="s">
        <v>40</v>
      </c>
      <c r="O196" s="205">
        <v>0</v>
      </c>
      <c r="P196" s="205">
        <f>O196*H196</f>
        <v>0</v>
      </c>
      <c r="Q196" s="205">
        <v>0</v>
      </c>
      <c r="R196" s="205">
        <f>Q196*H196</f>
        <v>0</v>
      </c>
      <c r="S196" s="205">
        <v>0</v>
      </c>
      <c r="T196" s="206">
        <f>S196*H196</f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91" t="s">
        <v>130</v>
      </c>
      <c r="AT196" s="191" t="s">
        <v>126</v>
      </c>
      <c r="AU196" s="191" t="s">
        <v>85</v>
      </c>
      <c r="AY196" s="14" t="s">
        <v>124</v>
      </c>
      <c r="BE196" s="192">
        <f>IF(N196="základní",J196,0)</f>
        <v>4989.78</v>
      </c>
      <c r="BF196" s="192">
        <f>IF(N196="snížená",J196,0)</f>
        <v>0</v>
      </c>
      <c r="BG196" s="192">
        <f>IF(N196="zákl. přenesená",J196,0)</f>
        <v>0</v>
      </c>
      <c r="BH196" s="192">
        <f>IF(N196="sníž. přenesená",J196,0)</f>
        <v>0</v>
      </c>
      <c r="BI196" s="192">
        <f>IF(N196="nulová",J196,0)</f>
        <v>0</v>
      </c>
      <c r="BJ196" s="14" t="s">
        <v>83</v>
      </c>
      <c r="BK196" s="192">
        <f>ROUND(I196*H196,2)</f>
        <v>4989.78</v>
      </c>
      <c r="BL196" s="14" t="s">
        <v>130</v>
      </c>
      <c r="BM196" s="191" t="s">
        <v>389</v>
      </c>
    </row>
    <row r="197" spans="1:65" s="2" customFormat="1" ht="6.9" customHeight="1" x14ac:dyDescent="0.2">
      <c r="A197" s="28"/>
      <c r="B197" s="48"/>
      <c r="C197" s="49"/>
      <c r="D197" s="49"/>
      <c r="E197" s="49"/>
      <c r="F197" s="49"/>
      <c r="G197" s="49"/>
      <c r="H197" s="49"/>
      <c r="I197" s="49"/>
      <c r="J197" s="49"/>
      <c r="K197" s="49"/>
      <c r="L197" s="33"/>
      <c r="M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</row>
  </sheetData>
  <sheetProtection algorithmName="SHA-512" hashValue="u07+tltrNyajHcWRVoUFOnqIaEtDbvFkRfEgU1PYUufvJKjjHmA3TEdWTwGky9SfXhdr145rZEN7Yco4Hq8Ngg==" saltValue="3lunf7keSmXMwbNZkfBstUGQ7Qiu3QhwN0h1wlXEoAfzDNhM/XwvLGS57dRVGc6RmTBJ87Ed01MJH91dwTxWtg==" spinCount="100000" sheet="1" objects="1" scenarios="1" formatColumns="0" formatRows="0" autoFilter="0"/>
  <autoFilter ref="C124:K196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5"/>
  <sheetViews>
    <sheetView showGridLines="0" workbookViewId="0"/>
  </sheetViews>
  <sheetFormatPr defaultRowHeight="14.4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 x14ac:dyDescent="0.2">
      <c r="A1" s="19"/>
    </row>
    <row r="2" spans="1:46" s="1" customFormat="1" ht="36.9" customHeight="1" x14ac:dyDescent="0.2"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88</v>
      </c>
    </row>
    <row r="3" spans="1:46" s="1" customFormat="1" ht="6.9" customHeight="1" x14ac:dyDescent="0.2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7"/>
      <c r="AT3" s="14" t="s">
        <v>85</v>
      </c>
    </row>
    <row r="4" spans="1:46" s="1" customFormat="1" ht="24.9" customHeight="1" x14ac:dyDescent="0.2">
      <c r="B4" s="17"/>
      <c r="D4" s="104" t="s">
        <v>92</v>
      </c>
      <c r="L4" s="17"/>
      <c r="M4" s="105" t="s">
        <v>10</v>
      </c>
      <c r="AT4" s="14" t="s">
        <v>4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106" t="s">
        <v>14</v>
      </c>
      <c r="L6" s="17"/>
    </row>
    <row r="7" spans="1:46" s="1" customFormat="1" ht="16.5" customHeight="1" x14ac:dyDescent="0.2">
      <c r="B7" s="17"/>
      <c r="E7" s="243" t="str">
        <f>'Rekapitulace stavby'!K6</f>
        <v>Hasičská zbrojnice – Dolní Jirčany, Vodovod a splašková kanalizace</v>
      </c>
      <c r="F7" s="244"/>
      <c r="G7" s="244"/>
      <c r="H7" s="244"/>
      <c r="L7" s="17"/>
    </row>
    <row r="8" spans="1:46" s="2" customFormat="1" ht="12" customHeight="1" x14ac:dyDescent="0.2">
      <c r="A8" s="28"/>
      <c r="B8" s="33"/>
      <c r="C8" s="28"/>
      <c r="D8" s="106" t="s">
        <v>93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 x14ac:dyDescent="0.2">
      <c r="A9" s="28"/>
      <c r="B9" s="33"/>
      <c r="C9" s="28"/>
      <c r="D9" s="28"/>
      <c r="E9" s="245" t="s">
        <v>390</v>
      </c>
      <c r="F9" s="246"/>
      <c r="G9" s="246"/>
      <c r="H9" s="246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0.199999999999999" x14ac:dyDescent="0.2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 x14ac:dyDescent="0.2">
      <c r="A11" s="28"/>
      <c r="B11" s="33"/>
      <c r="C11" s="28"/>
      <c r="D11" s="106" t="s">
        <v>16</v>
      </c>
      <c r="E11" s="28"/>
      <c r="F11" s="107" t="s">
        <v>1</v>
      </c>
      <c r="G11" s="28"/>
      <c r="H11" s="28"/>
      <c r="I11" s="106" t="s">
        <v>17</v>
      </c>
      <c r="J11" s="107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33"/>
      <c r="C12" s="28"/>
      <c r="D12" s="106" t="s">
        <v>18</v>
      </c>
      <c r="E12" s="28"/>
      <c r="F12" s="107" t="s">
        <v>19</v>
      </c>
      <c r="G12" s="28"/>
      <c r="H12" s="28"/>
      <c r="I12" s="106" t="s">
        <v>20</v>
      </c>
      <c r="J12" s="108" t="str">
        <f>'Rekapitulace stavby'!AN8</f>
        <v>10. 10. 2022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8" customHeight="1" x14ac:dyDescent="0.2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33"/>
      <c r="C14" s="28"/>
      <c r="D14" s="106" t="s">
        <v>22</v>
      </c>
      <c r="E14" s="28"/>
      <c r="F14" s="28"/>
      <c r="G14" s="28"/>
      <c r="H14" s="28"/>
      <c r="I14" s="106" t="s">
        <v>23</v>
      </c>
      <c r="J14" s="107" t="s">
        <v>24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 x14ac:dyDescent="0.2">
      <c r="A15" s="28"/>
      <c r="B15" s="33"/>
      <c r="C15" s="28"/>
      <c r="D15" s="28"/>
      <c r="E15" s="107" t="s">
        <v>25</v>
      </c>
      <c r="F15" s="28"/>
      <c r="G15" s="28"/>
      <c r="H15" s="28"/>
      <c r="I15" s="106" t="s">
        <v>26</v>
      </c>
      <c r="J15" s="107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" customHeight="1" x14ac:dyDescent="0.2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 x14ac:dyDescent="0.2">
      <c r="A17" s="28"/>
      <c r="B17" s="33"/>
      <c r="C17" s="28"/>
      <c r="D17" s="106" t="s">
        <v>27</v>
      </c>
      <c r="E17" s="28"/>
      <c r="F17" s="28"/>
      <c r="G17" s="28"/>
      <c r="H17" s="28"/>
      <c r="I17" s="106" t="s">
        <v>23</v>
      </c>
      <c r="J17" s="107" t="str">
        <f>'Rekapitulace stavby'!AN13</f>
        <v/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 x14ac:dyDescent="0.2">
      <c r="A18" s="28"/>
      <c r="B18" s="33"/>
      <c r="C18" s="28"/>
      <c r="D18" s="28"/>
      <c r="E18" s="247" t="str">
        <f>'Rekapitulace stavby'!E14</f>
        <v xml:space="preserve"> </v>
      </c>
      <c r="F18" s="247"/>
      <c r="G18" s="247"/>
      <c r="H18" s="247"/>
      <c r="I18" s="106" t="s">
        <v>26</v>
      </c>
      <c r="J18" s="107" t="str">
        <f>'Rekapitulace stavby'!AN14</f>
        <v/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" customHeight="1" x14ac:dyDescent="0.2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 x14ac:dyDescent="0.2">
      <c r="A20" s="28"/>
      <c r="B20" s="33"/>
      <c r="C20" s="28"/>
      <c r="D20" s="106" t="s">
        <v>29</v>
      </c>
      <c r="E20" s="28"/>
      <c r="F20" s="28"/>
      <c r="G20" s="28"/>
      <c r="H20" s="28"/>
      <c r="I20" s="106" t="s">
        <v>23</v>
      </c>
      <c r="J20" s="107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 x14ac:dyDescent="0.2">
      <c r="A21" s="28"/>
      <c r="B21" s="33"/>
      <c r="C21" s="28"/>
      <c r="D21" s="28"/>
      <c r="E21" s="107" t="s">
        <v>31</v>
      </c>
      <c r="F21" s="28"/>
      <c r="G21" s="28"/>
      <c r="H21" s="28"/>
      <c r="I21" s="106" t="s">
        <v>26</v>
      </c>
      <c r="J21" s="107" t="s">
        <v>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" customHeight="1" x14ac:dyDescent="0.2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 x14ac:dyDescent="0.2">
      <c r="A23" s="28"/>
      <c r="B23" s="33"/>
      <c r="C23" s="28"/>
      <c r="D23" s="106" t="s">
        <v>33</v>
      </c>
      <c r="E23" s="28"/>
      <c r="F23" s="28"/>
      <c r="G23" s="28"/>
      <c r="H23" s="28"/>
      <c r="I23" s="106" t="s">
        <v>23</v>
      </c>
      <c r="J23" s="107" t="s">
        <v>1</v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 x14ac:dyDescent="0.2">
      <c r="A24" s="28"/>
      <c r="B24" s="33"/>
      <c r="C24" s="28"/>
      <c r="D24" s="28"/>
      <c r="E24" s="107" t="s">
        <v>28</v>
      </c>
      <c r="F24" s="28"/>
      <c r="G24" s="28"/>
      <c r="H24" s="28"/>
      <c r="I24" s="106" t="s">
        <v>26</v>
      </c>
      <c r="J24" s="107" t="s">
        <v>1</v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" customHeight="1" x14ac:dyDescent="0.2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 x14ac:dyDescent="0.2">
      <c r="A26" s="28"/>
      <c r="B26" s="33"/>
      <c r="C26" s="28"/>
      <c r="D26" s="106" t="s">
        <v>34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 x14ac:dyDescent="0.2">
      <c r="A27" s="109"/>
      <c r="B27" s="110"/>
      <c r="C27" s="109"/>
      <c r="D27" s="109"/>
      <c r="E27" s="248" t="s">
        <v>1</v>
      </c>
      <c r="F27" s="248"/>
      <c r="G27" s="248"/>
      <c r="H27" s="248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 x14ac:dyDescent="0.2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" customHeight="1" x14ac:dyDescent="0.2">
      <c r="A29" s="28"/>
      <c r="B29" s="33"/>
      <c r="C29" s="28"/>
      <c r="D29" s="112"/>
      <c r="E29" s="112"/>
      <c r="F29" s="112"/>
      <c r="G29" s="112"/>
      <c r="H29" s="112"/>
      <c r="I29" s="112"/>
      <c r="J29" s="112"/>
      <c r="K29" s="112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 x14ac:dyDescent="0.2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114">
        <f>ROUND(J123, 2)</f>
        <v>418800.87</v>
      </c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" customHeight="1" x14ac:dyDescent="0.2">
      <c r="A31" s="28"/>
      <c r="B31" s="33"/>
      <c r="C31" s="28"/>
      <c r="D31" s="112"/>
      <c r="E31" s="112"/>
      <c r="F31" s="112"/>
      <c r="G31" s="112"/>
      <c r="H31" s="112"/>
      <c r="I31" s="112"/>
      <c r="J31" s="112"/>
      <c r="K31" s="112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" customHeight="1" x14ac:dyDescent="0.2">
      <c r="A32" s="28"/>
      <c r="B32" s="33"/>
      <c r="C32" s="28"/>
      <c r="D32" s="28"/>
      <c r="E32" s="28"/>
      <c r="F32" s="115" t="s">
        <v>37</v>
      </c>
      <c r="G32" s="28"/>
      <c r="H32" s="28"/>
      <c r="I32" s="115" t="s">
        <v>36</v>
      </c>
      <c r="J32" s="115" t="s">
        <v>38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" customHeight="1" x14ac:dyDescent="0.2">
      <c r="A33" s="28"/>
      <c r="B33" s="33"/>
      <c r="C33" s="28"/>
      <c r="D33" s="116" t="s">
        <v>39</v>
      </c>
      <c r="E33" s="106" t="s">
        <v>40</v>
      </c>
      <c r="F33" s="117">
        <f>ROUND((SUM(BE123:BE174)),  2)</f>
        <v>418800.87</v>
      </c>
      <c r="G33" s="28"/>
      <c r="H33" s="28"/>
      <c r="I33" s="118">
        <v>0.21</v>
      </c>
      <c r="J33" s="117">
        <f>ROUND(((SUM(BE123:BE174))*I33),  2)</f>
        <v>87948.18</v>
      </c>
      <c r="K33" s="2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customHeight="1" x14ac:dyDescent="0.2">
      <c r="A34" s="28"/>
      <c r="B34" s="33"/>
      <c r="C34" s="28"/>
      <c r="D34" s="28"/>
      <c r="E34" s="106" t="s">
        <v>41</v>
      </c>
      <c r="F34" s="117">
        <f>ROUND((SUM(BF123:BF174)),  2)</f>
        <v>0</v>
      </c>
      <c r="G34" s="28"/>
      <c r="H34" s="28"/>
      <c r="I34" s="118">
        <v>0.15</v>
      </c>
      <c r="J34" s="117">
        <f>ROUND(((SUM(BF123:BF174))*I34),  2)</f>
        <v>0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hidden="1" customHeight="1" x14ac:dyDescent="0.2">
      <c r="A35" s="28"/>
      <c r="B35" s="33"/>
      <c r="C35" s="28"/>
      <c r="D35" s="28"/>
      <c r="E35" s="106" t="s">
        <v>42</v>
      </c>
      <c r="F35" s="117">
        <f>ROUND((SUM(BG123:BG174)),  2)</f>
        <v>0</v>
      </c>
      <c r="G35" s="28"/>
      <c r="H35" s="28"/>
      <c r="I35" s="118">
        <v>0.21</v>
      </c>
      <c r="J35" s="117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" hidden="1" customHeight="1" x14ac:dyDescent="0.2">
      <c r="A36" s="28"/>
      <c r="B36" s="33"/>
      <c r="C36" s="28"/>
      <c r="D36" s="28"/>
      <c r="E36" s="106" t="s">
        <v>43</v>
      </c>
      <c r="F36" s="117">
        <f>ROUND((SUM(BH123:BH174)),  2)</f>
        <v>0</v>
      </c>
      <c r="G36" s="28"/>
      <c r="H36" s="28"/>
      <c r="I36" s="118">
        <v>0.15</v>
      </c>
      <c r="J36" s="117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" hidden="1" customHeight="1" x14ac:dyDescent="0.2">
      <c r="A37" s="28"/>
      <c r="B37" s="33"/>
      <c r="C37" s="28"/>
      <c r="D37" s="28"/>
      <c r="E37" s="106" t="s">
        <v>44</v>
      </c>
      <c r="F37" s="117">
        <f>ROUND((SUM(BI123:BI174)),  2)</f>
        <v>0</v>
      </c>
      <c r="G37" s="28"/>
      <c r="H37" s="28"/>
      <c r="I37" s="118">
        <v>0</v>
      </c>
      <c r="J37" s="117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" customHeight="1" x14ac:dyDescent="0.2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 x14ac:dyDescent="0.2">
      <c r="A39" s="28"/>
      <c r="B39" s="33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506749.05</v>
      </c>
      <c r="K39" s="125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" customHeight="1" x14ac:dyDescent="0.2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5"/>
      <c r="D50" s="126" t="s">
        <v>48</v>
      </c>
      <c r="E50" s="127"/>
      <c r="F50" s="127"/>
      <c r="G50" s="126" t="s">
        <v>49</v>
      </c>
      <c r="H50" s="127"/>
      <c r="I50" s="127"/>
      <c r="J50" s="127"/>
      <c r="K50" s="127"/>
      <c r="L50" s="45"/>
    </row>
    <row r="51" spans="1:31" ht="10.199999999999999" x14ac:dyDescent="0.2">
      <c r="B51" s="17"/>
      <c r="L51" s="17"/>
    </row>
    <row r="52" spans="1:31" ht="10.199999999999999" x14ac:dyDescent="0.2">
      <c r="B52" s="17"/>
      <c r="L52" s="17"/>
    </row>
    <row r="53" spans="1:31" ht="10.199999999999999" x14ac:dyDescent="0.2">
      <c r="B53" s="17"/>
      <c r="L53" s="17"/>
    </row>
    <row r="54" spans="1:31" ht="10.199999999999999" x14ac:dyDescent="0.2">
      <c r="B54" s="17"/>
      <c r="L54" s="17"/>
    </row>
    <row r="55" spans="1:31" ht="10.199999999999999" x14ac:dyDescent="0.2">
      <c r="B55" s="17"/>
      <c r="L55" s="17"/>
    </row>
    <row r="56" spans="1:31" ht="10.199999999999999" x14ac:dyDescent="0.2">
      <c r="B56" s="17"/>
      <c r="L56" s="17"/>
    </row>
    <row r="57" spans="1:31" ht="10.199999999999999" x14ac:dyDescent="0.2">
      <c r="B57" s="17"/>
      <c r="L57" s="17"/>
    </row>
    <row r="58" spans="1:31" ht="10.199999999999999" x14ac:dyDescent="0.2">
      <c r="B58" s="17"/>
      <c r="L58" s="17"/>
    </row>
    <row r="59" spans="1:31" ht="10.199999999999999" x14ac:dyDescent="0.2">
      <c r="B59" s="17"/>
      <c r="L59" s="17"/>
    </row>
    <row r="60" spans="1:31" ht="10.199999999999999" x14ac:dyDescent="0.2">
      <c r="B60" s="17"/>
      <c r="L60" s="17"/>
    </row>
    <row r="61" spans="1:31" s="2" customFormat="1" ht="13.2" x14ac:dyDescent="0.2">
      <c r="A61" s="28"/>
      <c r="B61" s="33"/>
      <c r="C61" s="28"/>
      <c r="D61" s="128" t="s">
        <v>50</v>
      </c>
      <c r="E61" s="129"/>
      <c r="F61" s="130" t="s">
        <v>51</v>
      </c>
      <c r="G61" s="128" t="s">
        <v>50</v>
      </c>
      <c r="H61" s="129"/>
      <c r="I61" s="129"/>
      <c r="J61" s="131" t="s">
        <v>51</v>
      </c>
      <c r="K61" s="129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0.199999999999999" x14ac:dyDescent="0.2">
      <c r="B62" s="17"/>
      <c r="L62" s="17"/>
    </row>
    <row r="63" spans="1:31" ht="10.199999999999999" x14ac:dyDescent="0.2">
      <c r="B63" s="17"/>
      <c r="L63" s="17"/>
    </row>
    <row r="64" spans="1:31" ht="10.199999999999999" x14ac:dyDescent="0.2">
      <c r="B64" s="17"/>
      <c r="L64" s="17"/>
    </row>
    <row r="65" spans="1:31" s="2" customFormat="1" ht="13.2" x14ac:dyDescent="0.2">
      <c r="A65" s="28"/>
      <c r="B65" s="33"/>
      <c r="C65" s="28"/>
      <c r="D65" s="126" t="s">
        <v>52</v>
      </c>
      <c r="E65" s="132"/>
      <c r="F65" s="132"/>
      <c r="G65" s="126" t="s">
        <v>53</v>
      </c>
      <c r="H65" s="132"/>
      <c r="I65" s="132"/>
      <c r="J65" s="132"/>
      <c r="K65" s="132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0.199999999999999" x14ac:dyDescent="0.2">
      <c r="B66" s="17"/>
      <c r="L66" s="17"/>
    </row>
    <row r="67" spans="1:31" ht="10.199999999999999" x14ac:dyDescent="0.2">
      <c r="B67" s="17"/>
      <c r="L67" s="17"/>
    </row>
    <row r="68" spans="1:31" ht="10.199999999999999" x14ac:dyDescent="0.2">
      <c r="B68" s="17"/>
      <c r="L68" s="17"/>
    </row>
    <row r="69" spans="1:31" ht="10.199999999999999" x14ac:dyDescent="0.2">
      <c r="B69" s="17"/>
      <c r="L69" s="17"/>
    </row>
    <row r="70" spans="1:31" ht="10.199999999999999" x14ac:dyDescent="0.2">
      <c r="B70" s="17"/>
      <c r="L70" s="17"/>
    </row>
    <row r="71" spans="1:31" ht="10.199999999999999" x14ac:dyDescent="0.2">
      <c r="B71" s="17"/>
      <c r="L71" s="17"/>
    </row>
    <row r="72" spans="1:31" ht="10.199999999999999" x14ac:dyDescent="0.2">
      <c r="B72" s="17"/>
      <c r="L72" s="17"/>
    </row>
    <row r="73" spans="1:31" ht="10.199999999999999" x14ac:dyDescent="0.2">
      <c r="B73" s="17"/>
      <c r="L73" s="17"/>
    </row>
    <row r="74" spans="1:31" ht="10.199999999999999" x14ac:dyDescent="0.2">
      <c r="B74" s="17"/>
      <c r="L74" s="17"/>
    </row>
    <row r="75" spans="1:31" ht="10.199999999999999" x14ac:dyDescent="0.2">
      <c r="B75" s="17"/>
      <c r="L75" s="17"/>
    </row>
    <row r="76" spans="1:31" s="2" customFormat="1" ht="13.2" x14ac:dyDescent="0.2">
      <c r="A76" s="28"/>
      <c r="B76" s="33"/>
      <c r="C76" s="28"/>
      <c r="D76" s="128" t="s">
        <v>50</v>
      </c>
      <c r="E76" s="129"/>
      <c r="F76" s="130" t="s">
        <v>51</v>
      </c>
      <c r="G76" s="128" t="s">
        <v>50</v>
      </c>
      <c r="H76" s="129"/>
      <c r="I76" s="129"/>
      <c r="J76" s="131" t="s">
        <v>51</v>
      </c>
      <c r="K76" s="129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 x14ac:dyDescent="0.2">
      <c r="A77" s="28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" customHeight="1" x14ac:dyDescent="0.2">
      <c r="A81" s="28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" customHeight="1" x14ac:dyDescent="0.2">
      <c r="A82" s="28"/>
      <c r="B82" s="29"/>
      <c r="C82" s="20" t="s">
        <v>95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" customHeight="1" x14ac:dyDescent="0.2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 x14ac:dyDescent="0.2">
      <c r="A85" s="28"/>
      <c r="B85" s="29"/>
      <c r="C85" s="30"/>
      <c r="D85" s="30"/>
      <c r="E85" s="249" t="str">
        <f>E7</f>
        <v>Hasičská zbrojnice – Dolní Jirčany, Vodovod a splašková kanalizace</v>
      </c>
      <c r="F85" s="250"/>
      <c r="G85" s="250"/>
      <c r="H85" s="250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 x14ac:dyDescent="0.2">
      <c r="A86" s="28"/>
      <c r="B86" s="29"/>
      <c r="C86" s="25" t="s">
        <v>93</v>
      </c>
      <c r="D86" s="30"/>
      <c r="E86" s="30"/>
      <c r="F86" s="30"/>
      <c r="G86" s="30"/>
      <c r="H86" s="30"/>
      <c r="I86" s="30"/>
      <c r="J86" s="30"/>
      <c r="K86" s="30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 x14ac:dyDescent="0.2">
      <c r="A87" s="28"/>
      <c r="B87" s="29"/>
      <c r="C87" s="30"/>
      <c r="D87" s="30"/>
      <c r="E87" s="221" t="str">
        <f>E9</f>
        <v xml:space="preserve">IO 02 - Kanalizace splašková tlaková, přípojka kanalizace </v>
      </c>
      <c r="F87" s="251"/>
      <c r="G87" s="251"/>
      <c r="H87" s="251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" customHeight="1" x14ac:dyDescent="0.2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 x14ac:dyDescent="0.2">
      <c r="A89" s="28"/>
      <c r="B89" s="29"/>
      <c r="C89" s="25" t="s">
        <v>18</v>
      </c>
      <c r="D89" s="30"/>
      <c r="E89" s="30"/>
      <c r="F89" s="23" t="str">
        <f>F12</f>
        <v xml:space="preserve">Psáry - Dolní Jirčany </v>
      </c>
      <c r="G89" s="30"/>
      <c r="H89" s="30"/>
      <c r="I89" s="25" t="s">
        <v>20</v>
      </c>
      <c r="J89" s="60" t="str">
        <f>IF(J12="","",J12)</f>
        <v>10. 10. 2022</v>
      </c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" customHeight="1" x14ac:dyDescent="0.2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15" customHeight="1" x14ac:dyDescent="0.2">
      <c r="A91" s="28"/>
      <c r="B91" s="29"/>
      <c r="C91" s="25" t="s">
        <v>22</v>
      </c>
      <c r="D91" s="30"/>
      <c r="E91" s="30"/>
      <c r="F91" s="23" t="str">
        <f>E15</f>
        <v>Obec Psáry</v>
      </c>
      <c r="G91" s="30"/>
      <c r="H91" s="30"/>
      <c r="I91" s="25" t="s">
        <v>29</v>
      </c>
      <c r="J91" s="26" t="str">
        <f>E21</f>
        <v>HW PROJEKT s.r.o.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15" customHeight="1" x14ac:dyDescent="0.2">
      <c r="A92" s="28"/>
      <c r="B92" s="29"/>
      <c r="C92" s="25" t="s">
        <v>27</v>
      </c>
      <c r="D92" s="30"/>
      <c r="E92" s="30"/>
      <c r="F92" s="23" t="str">
        <f>IF(E18="","",E18)</f>
        <v xml:space="preserve"> </v>
      </c>
      <c r="G92" s="30"/>
      <c r="H92" s="30"/>
      <c r="I92" s="25" t="s">
        <v>33</v>
      </c>
      <c r="J92" s="26" t="str">
        <f>E24</f>
        <v xml:space="preserve"> </v>
      </c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 x14ac:dyDescent="0.2">
      <c r="A94" s="28"/>
      <c r="B94" s="29"/>
      <c r="C94" s="137" t="s">
        <v>96</v>
      </c>
      <c r="D94" s="138"/>
      <c r="E94" s="138"/>
      <c r="F94" s="138"/>
      <c r="G94" s="138"/>
      <c r="H94" s="138"/>
      <c r="I94" s="138"/>
      <c r="J94" s="139" t="s">
        <v>97</v>
      </c>
      <c r="K94" s="138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 x14ac:dyDescent="0.2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8" customHeight="1" x14ac:dyDescent="0.2">
      <c r="A96" s="28"/>
      <c r="B96" s="29"/>
      <c r="C96" s="140" t="s">
        <v>98</v>
      </c>
      <c r="D96" s="30"/>
      <c r="E96" s="30"/>
      <c r="F96" s="30"/>
      <c r="G96" s="30"/>
      <c r="H96" s="30"/>
      <c r="I96" s="30"/>
      <c r="J96" s="78">
        <f>J123</f>
        <v>418800.87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99</v>
      </c>
    </row>
    <row r="97" spans="1:31" s="9" customFormat="1" ht="24.9" customHeight="1" x14ac:dyDescent="0.2">
      <c r="B97" s="141"/>
      <c r="C97" s="142"/>
      <c r="D97" s="143" t="s">
        <v>100</v>
      </c>
      <c r="E97" s="144"/>
      <c r="F97" s="144"/>
      <c r="G97" s="144"/>
      <c r="H97" s="144"/>
      <c r="I97" s="144"/>
      <c r="J97" s="145">
        <f>J124</f>
        <v>418800.87</v>
      </c>
      <c r="K97" s="142"/>
      <c r="L97" s="146"/>
    </row>
    <row r="98" spans="1:31" s="10" customFormat="1" ht="19.95" customHeight="1" x14ac:dyDescent="0.2">
      <c r="B98" s="147"/>
      <c r="C98" s="148"/>
      <c r="D98" s="149" t="s">
        <v>101</v>
      </c>
      <c r="E98" s="150"/>
      <c r="F98" s="150"/>
      <c r="G98" s="150"/>
      <c r="H98" s="150"/>
      <c r="I98" s="150"/>
      <c r="J98" s="151">
        <f>J125</f>
        <v>187506.36</v>
      </c>
      <c r="K98" s="148"/>
      <c r="L98" s="152"/>
    </row>
    <row r="99" spans="1:31" s="10" customFormat="1" ht="19.95" customHeight="1" x14ac:dyDescent="0.2">
      <c r="B99" s="147"/>
      <c r="C99" s="148"/>
      <c r="D99" s="149" t="s">
        <v>102</v>
      </c>
      <c r="E99" s="150"/>
      <c r="F99" s="150"/>
      <c r="G99" s="150"/>
      <c r="H99" s="150"/>
      <c r="I99" s="150"/>
      <c r="J99" s="151">
        <f>J142</f>
        <v>8362.5</v>
      </c>
      <c r="K99" s="148"/>
      <c r="L99" s="152"/>
    </row>
    <row r="100" spans="1:31" s="10" customFormat="1" ht="19.95" customHeight="1" x14ac:dyDescent="0.2">
      <c r="B100" s="147"/>
      <c r="C100" s="148"/>
      <c r="D100" s="149" t="s">
        <v>391</v>
      </c>
      <c r="E100" s="150"/>
      <c r="F100" s="150"/>
      <c r="G100" s="150"/>
      <c r="H100" s="150"/>
      <c r="I100" s="150"/>
      <c r="J100" s="151">
        <f>J145</f>
        <v>45500</v>
      </c>
      <c r="K100" s="148"/>
      <c r="L100" s="152"/>
    </row>
    <row r="101" spans="1:31" s="10" customFormat="1" ht="19.95" customHeight="1" x14ac:dyDescent="0.2">
      <c r="B101" s="147"/>
      <c r="C101" s="148"/>
      <c r="D101" s="149" t="s">
        <v>103</v>
      </c>
      <c r="E101" s="150"/>
      <c r="F101" s="150"/>
      <c r="G101" s="150"/>
      <c r="H101" s="150"/>
      <c r="I101" s="150"/>
      <c r="J101" s="151">
        <f>J149</f>
        <v>16281.25</v>
      </c>
      <c r="K101" s="148"/>
      <c r="L101" s="152"/>
    </row>
    <row r="102" spans="1:31" s="10" customFormat="1" ht="19.95" customHeight="1" x14ac:dyDescent="0.2">
      <c r="B102" s="147"/>
      <c r="C102" s="148"/>
      <c r="D102" s="149" t="s">
        <v>105</v>
      </c>
      <c r="E102" s="150"/>
      <c r="F102" s="150"/>
      <c r="G102" s="150"/>
      <c r="H102" s="150"/>
      <c r="I102" s="150"/>
      <c r="J102" s="151">
        <f>J154</f>
        <v>158296.20000000001</v>
      </c>
      <c r="K102" s="148"/>
      <c r="L102" s="152"/>
    </row>
    <row r="103" spans="1:31" s="10" customFormat="1" ht="19.95" customHeight="1" x14ac:dyDescent="0.2">
      <c r="B103" s="147"/>
      <c r="C103" s="148"/>
      <c r="D103" s="149" t="s">
        <v>108</v>
      </c>
      <c r="E103" s="150"/>
      <c r="F103" s="150"/>
      <c r="G103" s="150"/>
      <c r="H103" s="150"/>
      <c r="I103" s="150"/>
      <c r="J103" s="151">
        <f>J173</f>
        <v>2854.56</v>
      </c>
      <c r="K103" s="148"/>
      <c r="L103" s="152"/>
    </row>
    <row r="104" spans="1:31" s="2" customFormat="1" ht="21.75" customHeight="1" x14ac:dyDescent="0.2">
      <c r="A104" s="28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45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s="2" customFormat="1" ht="6.9" customHeight="1" x14ac:dyDescent="0.2">
      <c r="A105" s="28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9" spans="1:31" s="2" customFormat="1" ht="6.9" customHeight="1" x14ac:dyDescent="0.2">
      <c r="A109" s="28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24.9" customHeight="1" x14ac:dyDescent="0.2">
      <c r="A110" s="28"/>
      <c r="B110" s="29"/>
      <c r="C110" s="20" t="s">
        <v>109</v>
      </c>
      <c r="D110" s="30"/>
      <c r="E110" s="30"/>
      <c r="F110" s="30"/>
      <c r="G110" s="30"/>
      <c r="H110" s="30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6.9" customHeight="1" x14ac:dyDescent="0.2">
      <c r="A111" s="28"/>
      <c r="B111" s="29"/>
      <c r="C111" s="30"/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12" customHeight="1" x14ac:dyDescent="0.2">
      <c r="A112" s="28"/>
      <c r="B112" s="29"/>
      <c r="C112" s="25" t="s">
        <v>14</v>
      </c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6.5" customHeight="1" x14ac:dyDescent="0.2">
      <c r="A113" s="28"/>
      <c r="B113" s="29"/>
      <c r="C113" s="30"/>
      <c r="D113" s="30"/>
      <c r="E113" s="249" t="str">
        <f>E7</f>
        <v>Hasičská zbrojnice – Dolní Jirčany, Vodovod a splašková kanalizace</v>
      </c>
      <c r="F113" s="250"/>
      <c r="G113" s="250"/>
      <c r="H113" s="25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2" customHeight="1" x14ac:dyDescent="0.2">
      <c r="A114" s="28"/>
      <c r="B114" s="29"/>
      <c r="C114" s="25" t="s">
        <v>93</v>
      </c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6.5" customHeight="1" x14ac:dyDescent="0.2">
      <c r="A115" s="28"/>
      <c r="B115" s="29"/>
      <c r="C115" s="30"/>
      <c r="D115" s="30"/>
      <c r="E115" s="221" t="str">
        <f>E9</f>
        <v xml:space="preserve">IO 02 - Kanalizace splašková tlaková, přípojka kanalizace </v>
      </c>
      <c r="F115" s="251"/>
      <c r="G115" s="251"/>
      <c r="H115" s="251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6.9" customHeight="1" x14ac:dyDescent="0.2">
      <c r="A116" s="28"/>
      <c r="B116" s="29"/>
      <c r="C116" s="30"/>
      <c r="D116" s="30"/>
      <c r="E116" s="30"/>
      <c r="F116" s="30"/>
      <c r="G116" s="30"/>
      <c r="H116" s="30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2" customHeight="1" x14ac:dyDescent="0.2">
      <c r="A117" s="28"/>
      <c r="B117" s="29"/>
      <c r="C117" s="25" t="s">
        <v>18</v>
      </c>
      <c r="D117" s="30"/>
      <c r="E117" s="30"/>
      <c r="F117" s="23" t="str">
        <f>F12</f>
        <v xml:space="preserve">Psáry - Dolní Jirčany </v>
      </c>
      <c r="G117" s="30"/>
      <c r="H117" s="30"/>
      <c r="I117" s="25" t="s">
        <v>20</v>
      </c>
      <c r="J117" s="60" t="str">
        <f>IF(J12="","",J12)</f>
        <v>10. 10. 2022</v>
      </c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6.9" customHeight="1" x14ac:dyDescent="0.2">
      <c r="A118" s="28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15" customHeight="1" x14ac:dyDescent="0.2">
      <c r="A119" s="28"/>
      <c r="B119" s="29"/>
      <c r="C119" s="25" t="s">
        <v>22</v>
      </c>
      <c r="D119" s="30"/>
      <c r="E119" s="30"/>
      <c r="F119" s="23" t="str">
        <f>E15</f>
        <v>Obec Psáry</v>
      </c>
      <c r="G119" s="30"/>
      <c r="H119" s="30"/>
      <c r="I119" s="25" t="s">
        <v>29</v>
      </c>
      <c r="J119" s="26" t="str">
        <f>E21</f>
        <v>HW PROJEKT s.r.o.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5.15" customHeight="1" x14ac:dyDescent="0.2">
      <c r="A120" s="28"/>
      <c r="B120" s="29"/>
      <c r="C120" s="25" t="s">
        <v>27</v>
      </c>
      <c r="D120" s="30"/>
      <c r="E120" s="30"/>
      <c r="F120" s="23" t="str">
        <f>IF(E18="","",E18)</f>
        <v xml:space="preserve"> </v>
      </c>
      <c r="G120" s="30"/>
      <c r="H120" s="30"/>
      <c r="I120" s="25" t="s">
        <v>33</v>
      </c>
      <c r="J120" s="26" t="str">
        <f>E24</f>
        <v xml:space="preserve"> </v>
      </c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0.35" customHeight="1" x14ac:dyDescent="0.2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11" customFormat="1" ht="29.25" customHeight="1" x14ac:dyDescent="0.2">
      <c r="A122" s="153"/>
      <c r="B122" s="154"/>
      <c r="C122" s="155" t="s">
        <v>110</v>
      </c>
      <c r="D122" s="156" t="s">
        <v>60</v>
      </c>
      <c r="E122" s="156" t="s">
        <v>56</v>
      </c>
      <c r="F122" s="156" t="s">
        <v>57</v>
      </c>
      <c r="G122" s="156" t="s">
        <v>111</v>
      </c>
      <c r="H122" s="156" t="s">
        <v>112</v>
      </c>
      <c r="I122" s="156" t="s">
        <v>113</v>
      </c>
      <c r="J122" s="157" t="s">
        <v>97</v>
      </c>
      <c r="K122" s="158" t="s">
        <v>114</v>
      </c>
      <c r="L122" s="159"/>
      <c r="M122" s="69" t="s">
        <v>1</v>
      </c>
      <c r="N122" s="70" t="s">
        <v>39</v>
      </c>
      <c r="O122" s="70" t="s">
        <v>115</v>
      </c>
      <c r="P122" s="70" t="s">
        <v>116</v>
      </c>
      <c r="Q122" s="70" t="s">
        <v>117</v>
      </c>
      <c r="R122" s="70" t="s">
        <v>118</v>
      </c>
      <c r="S122" s="70" t="s">
        <v>119</v>
      </c>
      <c r="T122" s="71" t="s">
        <v>120</v>
      </c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</row>
    <row r="123" spans="1:65" s="2" customFormat="1" ht="22.8" customHeight="1" x14ac:dyDescent="0.3">
      <c r="A123" s="28"/>
      <c r="B123" s="29"/>
      <c r="C123" s="76" t="s">
        <v>121</v>
      </c>
      <c r="D123" s="30"/>
      <c r="E123" s="30"/>
      <c r="F123" s="30"/>
      <c r="G123" s="30"/>
      <c r="H123" s="30"/>
      <c r="I123" s="30"/>
      <c r="J123" s="160">
        <f>BK123</f>
        <v>418800.87</v>
      </c>
      <c r="K123" s="30"/>
      <c r="L123" s="33"/>
      <c r="M123" s="72"/>
      <c r="N123" s="161"/>
      <c r="O123" s="73"/>
      <c r="P123" s="162">
        <f>P124</f>
        <v>0</v>
      </c>
      <c r="Q123" s="73"/>
      <c r="R123" s="162">
        <f>R124</f>
        <v>2.5044928300000002</v>
      </c>
      <c r="S123" s="73"/>
      <c r="T123" s="163">
        <f>T124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T123" s="14" t="s">
        <v>74</v>
      </c>
      <c r="AU123" s="14" t="s">
        <v>99</v>
      </c>
      <c r="BK123" s="164">
        <f>BK124</f>
        <v>418800.87</v>
      </c>
    </row>
    <row r="124" spans="1:65" s="12" customFormat="1" ht="25.95" customHeight="1" x14ac:dyDescent="0.25">
      <c r="B124" s="165"/>
      <c r="C124" s="166"/>
      <c r="D124" s="167" t="s">
        <v>74</v>
      </c>
      <c r="E124" s="168" t="s">
        <v>122</v>
      </c>
      <c r="F124" s="168" t="s">
        <v>123</v>
      </c>
      <c r="G124" s="166"/>
      <c r="H124" s="166"/>
      <c r="I124" s="166"/>
      <c r="J124" s="169">
        <f>BK124</f>
        <v>418800.87</v>
      </c>
      <c r="K124" s="166"/>
      <c r="L124" s="170"/>
      <c r="M124" s="171"/>
      <c r="N124" s="172"/>
      <c r="O124" s="172"/>
      <c r="P124" s="173">
        <f>P125+P142+P145+P149+P154+P173</f>
        <v>0</v>
      </c>
      <c r="Q124" s="172"/>
      <c r="R124" s="173">
        <f>R125+R142+R145+R149+R154+R173</f>
        <v>2.5044928300000002</v>
      </c>
      <c r="S124" s="172"/>
      <c r="T124" s="174">
        <f>T125+T142+T145+T149+T154+T173</f>
        <v>0</v>
      </c>
      <c r="AR124" s="175" t="s">
        <v>83</v>
      </c>
      <c r="AT124" s="176" t="s">
        <v>74</v>
      </c>
      <c r="AU124" s="176" t="s">
        <v>75</v>
      </c>
      <c r="AY124" s="175" t="s">
        <v>124</v>
      </c>
      <c r="BK124" s="177">
        <f>BK125+BK142+BK145+BK149+BK154+BK173</f>
        <v>418800.87</v>
      </c>
    </row>
    <row r="125" spans="1:65" s="12" customFormat="1" ht="22.8" customHeight="1" x14ac:dyDescent="0.25">
      <c r="B125" s="165"/>
      <c r="C125" s="166"/>
      <c r="D125" s="167" t="s">
        <v>74</v>
      </c>
      <c r="E125" s="178" t="s">
        <v>83</v>
      </c>
      <c r="F125" s="178" t="s">
        <v>125</v>
      </c>
      <c r="G125" s="166"/>
      <c r="H125" s="166"/>
      <c r="I125" s="166"/>
      <c r="J125" s="179">
        <f>BK125</f>
        <v>187506.36</v>
      </c>
      <c r="K125" s="166"/>
      <c r="L125" s="170"/>
      <c r="M125" s="171"/>
      <c r="N125" s="172"/>
      <c r="O125" s="172"/>
      <c r="P125" s="173">
        <f>SUM(P126:P141)</f>
        <v>0</v>
      </c>
      <c r="Q125" s="172"/>
      <c r="R125" s="173">
        <f>SUM(R126:R141)</f>
        <v>0.15235416000000002</v>
      </c>
      <c r="S125" s="172"/>
      <c r="T125" s="174">
        <f>SUM(T126:T141)</f>
        <v>0</v>
      </c>
      <c r="AR125" s="175" t="s">
        <v>83</v>
      </c>
      <c r="AT125" s="176" t="s">
        <v>74</v>
      </c>
      <c r="AU125" s="176" t="s">
        <v>83</v>
      </c>
      <c r="AY125" s="175" t="s">
        <v>124</v>
      </c>
      <c r="BK125" s="177">
        <f>SUM(BK126:BK141)</f>
        <v>187506.36</v>
      </c>
    </row>
    <row r="126" spans="1:65" s="2" customFormat="1" ht="24.15" customHeight="1" x14ac:dyDescent="0.2">
      <c r="A126" s="28"/>
      <c r="B126" s="29"/>
      <c r="C126" s="180" t="s">
        <v>83</v>
      </c>
      <c r="D126" s="180" t="s">
        <v>126</v>
      </c>
      <c r="E126" s="181" t="s">
        <v>136</v>
      </c>
      <c r="F126" s="182" t="s">
        <v>137</v>
      </c>
      <c r="G126" s="183" t="s">
        <v>138</v>
      </c>
      <c r="H126" s="184">
        <v>112</v>
      </c>
      <c r="I126" s="185">
        <v>86.5</v>
      </c>
      <c r="J126" s="185">
        <f t="shared" ref="J126:J141" si="0">ROUND(I126*H126,2)</f>
        <v>9688</v>
      </c>
      <c r="K126" s="186"/>
      <c r="L126" s="33"/>
      <c r="M126" s="187" t="s">
        <v>1</v>
      </c>
      <c r="N126" s="188" t="s">
        <v>40</v>
      </c>
      <c r="O126" s="189">
        <v>0</v>
      </c>
      <c r="P126" s="189">
        <f t="shared" ref="P126:P141" si="1">O126*H126</f>
        <v>0</v>
      </c>
      <c r="Q126" s="189">
        <v>3.0000000000000001E-5</v>
      </c>
      <c r="R126" s="189">
        <f t="shared" ref="R126:R141" si="2">Q126*H126</f>
        <v>3.3600000000000001E-3</v>
      </c>
      <c r="S126" s="189">
        <v>0</v>
      </c>
      <c r="T126" s="190">
        <f t="shared" ref="T126:T141" si="3"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91" t="s">
        <v>130</v>
      </c>
      <c r="AT126" s="191" t="s">
        <v>126</v>
      </c>
      <c r="AU126" s="191" t="s">
        <v>85</v>
      </c>
      <c r="AY126" s="14" t="s">
        <v>124</v>
      </c>
      <c r="BE126" s="192">
        <f t="shared" ref="BE126:BE141" si="4">IF(N126="základní",J126,0)</f>
        <v>9688</v>
      </c>
      <c r="BF126" s="192">
        <f t="shared" ref="BF126:BF141" si="5">IF(N126="snížená",J126,0)</f>
        <v>0</v>
      </c>
      <c r="BG126" s="192">
        <f t="shared" ref="BG126:BG141" si="6">IF(N126="zákl. přenesená",J126,0)</f>
        <v>0</v>
      </c>
      <c r="BH126" s="192">
        <f t="shared" ref="BH126:BH141" si="7">IF(N126="sníž. přenesená",J126,0)</f>
        <v>0</v>
      </c>
      <c r="BI126" s="192">
        <f t="shared" ref="BI126:BI141" si="8">IF(N126="nulová",J126,0)</f>
        <v>0</v>
      </c>
      <c r="BJ126" s="14" t="s">
        <v>83</v>
      </c>
      <c r="BK126" s="192">
        <f t="shared" ref="BK126:BK141" si="9">ROUND(I126*H126,2)</f>
        <v>9688</v>
      </c>
      <c r="BL126" s="14" t="s">
        <v>130</v>
      </c>
      <c r="BM126" s="191" t="s">
        <v>392</v>
      </c>
    </row>
    <row r="127" spans="1:65" s="2" customFormat="1" ht="24.15" customHeight="1" x14ac:dyDescent="0.2">
      <c r="A127" s="28"/>
      <c r="B127" s="29"/>
      <c r="C127" s="180" t="s">
        <v>85</v>
      </c>
      <c r="D127" s="180" t="s">
        <v>126</v>
      </c>
      <c r="E127" s="181" t="s">
        <v>140</v>
      </c>
      <c r="F127" s="182" t="s">
        <v>141</v>
      </c>
      <c r="G127" s="183" t="s">
        <v>142</v>
      </c>
      <c r="H127" s="184">
        <v>14</v>
      </c>
      <c r="I127" s="185">
        <v>49.9</v>
      </c>
      <c r="J127" s="185">
        <f t="shared" si="0"/>
        <v>698.6</v>
      </c>
      <c r="K127" s="186"/>
      <c r="L127" s="33"/>
      <c r="M127" s="187" t="s">
        <v>1</v>
      </c>
      <c r="N127" s="188" t="s">
        <v>40</v>
      </c>
      <c r="O127" s="189">
        <v>0</v>
      </c>
      <c r="P127" s="189">
        <f t="shared" si="1"/>
        <v>0</v>
      </c>
      <c r="Q127" s="189">
        <v>0</v>
      </c>
      <c r="R127" s="189">
        <f t="shared" si="2"/>
        <v>0</v>
      </c>
      <c r="S127" s="189">
        <v>0</v>
      </c>
      <c r="T127" s="190">
        <f t="shared" si="3"/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91" t="s">
        <v>130</v>
      </c>
      <c r="AT127" s="191" t="s">
        <v>126</v>
      </c>
      <c r="AU127" s="191" t="s">
        <v>85</v>
      </c>
      <c r="AY127" s="14" t="s">
        <v>124</v>
      </c>
      <c r="BE127" s="192">
        <f t="shared" si="4"/>
        <v>698.6</v>
      </c>
      <c r="BF127" s="192">
        <f t="shared" si="5"/>
        <v>0</v>
      </c>
      <c r="BG127" s="192">
        <f t="shared" si="6"/>
        <v>0</v>
      </c>
      <c r="BH127" s="192">
        <f t="shared" si="7"/>
        <v>0</v>
      </c>
      <c r="BI127" s="192">
        <f t="shared" si="8"/>
        <v>0</v>
      </c>
      <c r="BJ127" s="14" t="s">
        <v>83</v>
      </c>
      <c r="BK127" s="192">
        <f t="shared" si="9"/>
        <v>698.6</v>
      </c>
      <c r="BL127" s="14" t="s">
        <v>130</v>
      </c>
      <c r="BM127" s="191" t="s">
        <v>393</v>
      </c>
    </row>
    <row r="128" spans="1:65" s="2" customFormat="1" ht="33" customHeight="1" x14ac:dyDescent="0.2">
      <c r="A128" s="28"/>
      <c r="B128" s="29"/>
      <c r="C128" s="180" t="s">
        <v>135</v>
      </c>
      <c r="D128" s="180" t="s">
        <v>126</v>
      </c>
      <c r="E128" s="181" t="s">
        <v>154</v>
      </c>
      <c r="F128" s="182" t="s">
        <v>155</v>
      </c>
      <c r="G128" s="183" t="s">
        <v>147</v>
      </c>
      <c r="H128" s="184">
        <v>36.75</v>
      </c>
      <c r="I128" s="185">
        <v>311</v>
      </c>
      <c r="J128" s="185">
        <f t="shared" si="0"/>
        <v>11429.25</v>
      </c>
      <c r="K128" s="186"/>
      <c r="L128" s="33"/>
      <c r="M128" s="187" t="s">
        <v>1</v>
      </c>
      <c r="N128" s="188" t="s">
        <v>40</v>
      </c>
      <c r="O128" s="189">
        <v>0</v>
      </c>
      <c r="P128" s="189">
        <f t="shared" si="1"/>
        <v>0</v>
      </c>
      <c r="Q128" s="189">
        <v>0</v>
      </c>
      <c r="R128" s="189">
        <f t="shared" si="2"/>
        <v>0</v>
      </c>
      <c r="S128" s="189">
        <v>0</v>
      </c>
      <c r="T128" s="190">
        <f t="shared" si="3"/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91" t="s">
        <v>130</v>
      </c>
      <c r="AT128" s="191" t="s">
        <v>126</v>
      </c>
      <c r="AU128" s="191" t="s">
        <v>85</v>
      </c>
      <c r="AY128" s="14" t="s">
        <v>124</v>
      </c>
      <c r="BE128" s="192">
        <f t="shared" si="4"/>
        <v>11429.25</v>
      </c>
      <c r="BF128" s="192">
        <f t="shared" si="5"/>
        <v>0</v>
      </c>
      <c r="BG128" s="192">
        <f t="shared" si="6"/>
        <v>0</v>
      </c>
      <c r="BH128" s="192">
        <f t="shared" si="7"/>
        <v>0</v>
      </c>
      <c r="BI128" s="192">
        <f t="shared" si="8"/>
        <v>0</v>
      </c>
      <c r="BJ128" s="14" t="s">
        <v>83</v>
      </c>
      <c r="BK128" s="192">
        <f t="shared" si="9"/>
        <v>11429.25</v>
      </c>
      <c r="BL128" s="14" t="s">
        <v>130</v>
      </c>
      <c r="BM128" s="191" t="s">
        <v>394</v>
      </c>
    </row>
    <row r="129" spans="1:65" s="2" customFormat="1" ht="33" customHeight="1" x14ac:dyDescent="0.2">
      <c r="A129" s="28"/>
      <c r="B129" s="29"/>
      <c r="C129" s="180" t="s">
        <v>130</v>
      </c>
      <c r="D129" s="180" t="s">
        <v>126</v>
      </c>
      <c r="E129" s="181" t="s">
        <v>158</v>
      </c>
      <c r="F129" s="182" t="s">
        <v>159</v>
      </c>
      <c r="G129" s="183" t="s">
        <v>147</v>
      </c>
      <c r="H129" s="184">
        <v>52.5</v>
      </c>
      <c r="I129" s="185">
        <v>528</v>
      </c>
      <c r="J129" s="185">
        <f t="shared" si="0"/>
        <v>27720</v>
      </c>
      <c r="K129" s="186"/>
      <c r="L129" s="33"/>
      <c r="M129" s="187" t="s">
        <v>1</v>
      </c>
      <c r="N129" s="188" t="s">
        <v>40</v>
      </c>
      <c r="O129" s="189">
        <v>0</v>
      </c>
      <c r="P129" s="189">
        <f t="shared" si="1"/>
        <v>0</v>
      </c>
      <c r="Q129" s="189">
        <v>0</v>
      </c>
      <c r="R129" s="189">
        <f t="shared" si="2"/>
        <v>0</v>
      </c>
      <c r="S129" s="189">
        <v>0</v>
      </c>
      <c r="T129" s="190">
        <f t="shared" si="3"/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91" t="s">
        <v>130</v>
      </c>
      <c r="AT129" s="191" t="s">
        <v>126</v>
      </c>
      <c r="AU129" s="191" t="s">
        <v>85</v>
      </c>
      <c r="AY129" s="14" t="s">
        <v>124</v>
      </c>
      <c r="BE129" s="192">
        <f t="shared" si="4"/>
        <v>27720</v>
      </c>
      <c r="BF129" s="192">
        <f t="shared" si="5"/>
        <v>0</v>
      </c>
      <c r="BG129" s="192">
        <f t="shared" si="6"/>
        <v>0</v>
      </c>
      <c r="BH129" s="192">
        <f t="shared" si="7"/>
        <v>0</v>
      </c>
      <c r="BI129" s="192">
        <f t="shared" si="8"/>
        <v>0</v>
      </c>
      <c r="BJ129" s="14" t="s">
        <v>83</v>
      </c>
      <c r="BK129" s="192">
        <f t="shared" si="9"/>
        <v>27720</v>
      </c>
      <c r="BL129" s="14" t="s">
        <v>130</v>
      </c>
      <c r="BM129" s="191" t="s">
        <v>395</v>
      </c>
    </row>
    <row r="130" spans="1:65" s="2" customFormat="1" ht="33" customHeight="1" x14ac:dyDescent="0.2">
      <c r="A130" s="28"/>
      <c r="B130" s="29"/>
      <c r="C130" s="180" t="s">
        <v>144</v>
      </c>
      <c r="D130" s="180" t="s">
        <v>126</v>
      </c>
      <c r="E130" s="181" t="s">
        <v>162</v>
      </c>
      <c r="F130" s="182" t="s">
        <v>163</v>
      </c>
      <c r="G130" s="183" t="s">
        <v>147</v>
      </c>
      <c r="H130" s="184">
        <v>15.75</v>
      </c>
      <c r="I130" s="185">
        <v>714</v>
      </c>
      <c r="J130" s="185">
        <f t="shared" si="0"/>
        <v>11245.5</v>
      </c>
      <c r="K130" s="186"/>
      <c r="L130" s="33"/>
      <c r="M130" s="187" t="s">
        <v>1</v>
      </c>
      <c r="N130" s="188" t="s">
        <v>40</v>
      </c>
      <c r="O130" s="189">
        <v>0</v>
      </c>
      <c r="P130" s="189">
        <f t="shared" si="1"/>
        <v>0</v>
      </c>
      <c r="Q130" s="189">
        <v>0</v>
      </c>
      <c r="R130" s="189">
        <f t="shared" si="2"/>
        <v>0</v>
      </c>
      <c r="S130" s="189">
        <v>0</v>
      </c>
      <c r="T130" s="190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91" t="s">
        <v>130</v>
      </c>
      <c r="AT130" s="191" t="s">
        <v>126</v>
      </c>
      <c r="AU130" s="191" t="s">
        <v>85</v>
      </c>
      <c r="AY130" s="14" t="s">
        <v>124</v>
      </c>
      <c r="BE130" s="192">
        <f t="shared" si="4"/>
        <v>11245.5</v>
      </c>
      <c r="BF130" s="192">
        <f t="shared" si="5"/>
        <v>0</v>
      </c>
      <c r="BG130" s="192">
        <f t="shared" si="6"/>
        <v>0</v>
      </c>
      <c r="BH130" s="192">
        <f t="shared" si="7"/>
        <v>0</v>
      </c>
      <c r="BI130" s="192">
        <f t="shared" si="8"/>
        <v>0</v>
      </c>
      <c r="BJ130" s="14" t="s">
        <v>83</v>
      </c>
      <c r="BK130" s="192">
        <f t="shared" si="9"/>
        <v>11245.5</v>
      </c>
      <c r="BL130" s="14" t="s">
        <v>130</v>
      </c>
      <c r="BM130" s="191" t="s">
        <v>396</v>
      </c>
    </row>
    <row r="131" spans="1:65" s="2" customFormat="1" ht="24.15" customHeight="1" x14ac:dyDescent="0.2">
      <c r="A131" s="28"/>
      <c r="B131" s="29"/>
      <c r="C131" s="180" t="s">
        <v>149</v>
      </c>
      <c r="D131" s="180" t="s">
        <v>126</v>
      </c>
      <c r="E131" s="181" t="s">
        <v>397</v>
      </c>
      <c r="F131" s="182" t="s">
        <v>398</v>
      </c>
      <c r="G131" s="183" t="s">
        <v>172</v>
      </c>
      <c r="H131" s="184">
        <v>9.8000000000000007</v>
      </c>
      <c r="I131" s="185">
        <v>2700</v>
      </c>
      <c r="J131" s="185">
        <f t="shared" si="0"/>
        <v>26460</v>
      </c>
      <c r="K131" s="186"/>
      <c r="L131" s="33"/>
      <c r="M131" s="187" t="s">
        <v>1</v>
      </c>
      <c r="N131" s="188" t="s">
        <v>40</v>
      </c>
      <c r="O131" s="189">
        <v>0</v>
      </c>
      <c r="P131" s="189">
        <f t="shared" si="1"/>
        <v>0</v>
      </c>
      <c r="Q131" s="189">
        <v>0</v>
      </c>
      <c r="R131" s="189">
        <f t="shared" si="2"/>
        <v>0</v>
      </c>
      <c r="S131" s="189">
        <v>0</v>
      </c>
      <c r="T131" s="190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1" t="s">
        <v>130</v>
      </c>
      <c r="AT131" s="191" t="s">
        <v>126</v>
      </c>
      <c r="AU131" s="191" t="s">
        <v>85</v>
      </c>
      <c r="AY131" s="14" t="s">
        <v>124</v>
      </c>
      <c r="BE131" s="192">
        <f t="shared" si="4"/>
        <v>26460</v>
      </c>
      <c r="BF131" s="192">
        <f t="shared" si="5"/>
        <v>0</v>
      </c>
      <c r="BG131" s="192">
        <f t="shared" si="6"/>
        <v>0</v>
      </c>
      <c r="BH131" s="192">
        <f t="shared" si="7"/>
        <v>0</v>
      </c>
      <c r="BI131" s="192">
        <f t="shared" si="8"/>
        <v>0</v>
      </c>
      <c r="BJ131" s="14" t="s">
        <v>83</v>
      </c>
      <c r="BK131" s="192">
        <f t="shared" si="9"/>
        <v>26460</v>
      </c>
      <c r="BL131" s="14" t="s">
        <v>130</v>
      </c>
      <c r="BM131" s="191" t="s">
        <v>399</v>
      </c>
    </row>
    <row r="132" spans="1:65" s="2" customFormat="1" ht="21.75" customHeight="1" x14ac:dyDescent="0.2">
      <c r="A132" s="28"/>
      <c r="B132" s="29"/>
      <c r="C132" s="180" t="s">
        <v>153</v>
      </c>
      <c r="D132" s="180" t="s">
        <v>126</v>
      </c>
      <c r="E132" s="181" t="s">
        <v>175</v>
      </c>
      <c r="F132" s="182" t="s">
        <v>176</v>
      </c>
      <c r="G132" s="183" t="s">
        <v>129</v>
      </c>
      <c r="H132" s="184">
        <v>177.374</v>
      </c>
      <c r="I132" s="185">
        <v>28.6</v>
      </c>
      <c r="J132" s="185">
        <f t="shared" si="0"/>
        <v>5072.8999999999996</v>
      </c>
      <c r="K132" s="186"/>
      <c r="L132" s="33"/>
      <c r="M132" s="187" t="s">
        <v>1</v>
      </c>
      <c r="N132" s="188" t="s">
        <v>40</v>
      </c>
      <c r="O132" s="189">
        <v>0</v>
      </c>
      <c r="P132" s="189">
        <f t="shared" si="1"/>
        <v>0</v>
      </c>
      <c r="Q132" s="189">
        <v>8.4000000000000003E-4</v>
      </c>
      <c r="R132" s="189">
        <f t="shared" si="2"/>
        <v>0.14899416000000001</v>
      </c>
      <c r="S132" s="189">
        <v>0</v>
      </c>
      <c r="T132" s="190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1" t="s">
        <v>130</v>
      </c>
      <c r="AT132" s="191" t="s">
        <v>126</v>
      </c>
      <c r="AU132" s="191" t="s">
        <v>85</v>
      </c>
      <c r="AY132" s="14" t="s">
        <v>124</v>
      </c>
      <c r="BE132" s="192">
        <f t="shared" si="4"/>
        <v>5072.8999999999996</v>
      </c>
      <c r="BF132" s="192">
        <f t="shared" si="5"/>
        <v>0</v>
      </c>
      <c r="BG132" s="192">
        <f t="shared" si="6"/>
        <v>0</v>
      </c>
      <c r="BH132" s="192">
        <f t="shared" si="7"/>
        <v>0</v>
      </c>
      <c r="BI132" s="192">
        <f t="shared" si="8"/>
        <v>0</v>
      </c>
      <c r="BJ132" s="14" t="s">
        <v>83</v>
      </c>
      <c r="BK132" s="192">
        <f t="shared" si="9"/>
        <v>5072.8999999999996</v>
      </c>
      <c r="BL132" s="14" t="s">
        <v>130</v>
      </c>
      <c r="BM132" s="191" t="s">
        <v>400</v>
      </c>
    </row>
    <row r="133" spans="1:65" s="2" customFormat="1" ht="24.15" customHeight="1" x14ac:dyDescent="0.2">
      <c r="A133" s="28"/>
      <c r="B133" s="29"/>
      <c r="C133" s="180" t="s">
        <v>157</v>
      </c>
      <c r="D133" s="180" t="s">
        <v>126</v>
      </c>
      <c r="E133" s="181" t="s">
        <v>179</v>
      </c>
      <c r="F133" s="182" t="s">
        <v>180</v>
      </c>
      <c r="G133" s="183" t="s">
        <v>129</v>
      </c>
      <c r="H133" s="184">
        <v>177.374</v>
      </c>
      <c r="I133" s="185">
        <v>15.78</v>
      </c>
      <c r="J133" s="185">
        <f t="shared" si="0"/>
        <v>2798.96</v>
      </c>
      <c r="K133" s="186"/>
      <c r="L133" s="33"/>
      <c r="M133" s="187" t="s">
        <v>1</v>
      </c>
      <c r="N133" s="188" t="s">
        <v>40</v>
      </c>
      <c r="O133" s="189">
        <v>0</v>
      </c>
      <c r="P133" s="189">
        <f t="shared" si="1"/>
        <v>0</v>
      </c>
      <c r="Q133" s="189">
        <v>0</v>
      </c>
      <c r="R133" s="189">
        <f t="shared" si="2"/>
        <v>0</v>
      </c>
      <c r="S133" s="189">
        <v>0</v>
      </c>
      <c r="T133" s="190">
        <f t="shared" si="3"/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91" t="s">
        <v>130</v>
      </c>
      <c r="AT133" s="191" t="s">
        <v>126</v>
      </c>
      <c r="AU133" s="191" t="s">
        <v>85</v>
      </c>
      <c r="AY133" s="14" t="s">
        <v>124</v>
      </c>
      <c r="BE133" s="192">
        <f t="shared" si="4"/>
        <v>2798.96</v>
      </c>
      <c r="BF133" s="192">
        <f t="shared" si="5"/>
        <v>0</v>
      </c>
      <c r="BG133" s="192">
        <f t="shared" si="6"/>
        <v>0</v>
      </c>
      <c r="BH133" s="192">
        <f t="shared" si="7"/>
        <v>0</v>
      </c>
      <c r="BI133" s="192">
        <f t="shared" si="8"/>
        <v>0</v>
      </c>
      <c r="BJ133" s="14" t="s">
        <v>83</v>
      </c>
      <c r="BK133" s="192">
        <f t="shared" si="9"/>
        <v>2798.96</v>
      </c>
      <c r="BL133" s="14" t="s">
        <v>130</v>
      </c>
      <c r="BM133" s="191" t="s">
        <v>401</v>
      </c>
    </row>
    <row r="134" spans="1:65" s="2" customFormat="1" ht="37.799999999999997" customHeight="1" x14ac:dyDescent="0.2">
      <c r="A134" s="28"/>
      <c r="B134" s="29"/>
      <c r="C134" s="180" t="s">
        <v>161</v>
      </c>
      <c r="D134" s="180" t="s">
        <v>126</v>
      </c>
      <c r="E134" s="181" t="s">
        <v>198</v>
      </c>
      <c r="F134" s="182" t="s">
        <v>199</v>
      </c>
      <c r="G134" s="183" t="s">
        <v>147</v>
      </c>
      <c r="H134" s="184">
        <v>147.36600000000001</v>
      </c>
      <c r="I134" s="185">
        <v>87.8</v>
      </c>
      <c r="J134" s="185">
        <f t="shared" si="0"/>
        <v>12938.73</v>
      </c>
      <c r="K134" s="186"/>
      <c r="L134" s="33"/>
      <c r="M134" s="187" t="s">
        <v>1</v>
      </c>
      <c r="N134" s="188" t="s">
        <v>40</v>
      </c>
      <c r="O134" s="189">
        <v>0</v>
      </c>
      <c r="P134" s="189">
        <f t="shared" si="1"/>
        <v>0</v>
      </c>
      <c r="Q134" s="189">
        <v>0</v>
      </c>
      <c r="R134" s="189">
        <f t="shared" si="2"/>
        <v>0</v>
      </c>
      <c r="S134" s="189">
        <v>0</v>
      </c>
      <c r="T134" s="190">
        <f t="shared" si="3"/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1" t="s">
        <v>130</v>
      </c>
      <c r="AT134" s="191" t="s">
        <v>126</v>
      </c>
      <c r="AU134" s="191" t="s">
        <v>85</v>
      </c>
      <c r="AY134" s="14" t="s">
        <v>124</v>
      </c>
      <c r="BE134" s="192">
        <f t="shared" si="4"/>
        <v>12938.73</v>
      </c>
      <c r="BF134" s="192">
        <f t="shared" si="5"/>
        <v>0</v>
      </c>
      <c r="BG134" s="192">
        <f t="shared" si="6"/>
        <v>0</v>
      </c>
      <c r="BH134" s="192">
        <f t="shared" si="7"/>
        <v>0</v>
      </c>
      <c r="BI134" s="192">
        <f t="shared" si="8"/>
        <v>0</v>
      </c>
      <c r="BJ134" s="14" t="s">
        <v>83</v>
      </c>
      <c r="BK134" s="192">
        <f t="shared" si="9"/>
        <v>12938.73</v>
      </c>
      <c r="BL134" s="14" t="s">
        <v>130</v>
      </c>
      <c r="BM134" s="191" t="s">
        <v>402</v>
      </c>
    </row>
    <row r="135" spans="1:65" s="2" customFormat="1" ht="24.15" customHeight="1" x14ac:dyDescent="0.2">
      <c r="A135" s="28"/>
      <c r="B135" s="29"/>
      <c r="C135" s="180" t="s">
        <v>165</v>
      </c>
      <c r="D135" s="180" t="s">
        <v>126</v>
      </c>
      <c r="E135" s="181" t="s">
        <v>202</v>
      </c>
      <c r="F135" s="182" t="s">
        <v>403</v>
      </c>
      <c r="G135" s="183" t="s">
        <v>147</v>
      </c>
      <c r="H135" s="184">
        <v>31.317</v>
      </c>
      <c r="I135" s="185">
        <v>417</v>
      </c>
      <c r="J135" s="185">
        <f t="shared" si="0"/>
        <v>13059.19</v>
      </c>
      <c r="K135" s="186"/>
      <c r="L135" s="33"/>
      <c r="M135" s="187" t="s">
        <v>1</v>
      </c>
      <c r="N135" s="188" t="s">
        <v>40</v>
      </c>
      <c r="O135" s="189">
        <v>0</v>
      </c>
      <c r="P135" s="189">
        <f t="shared" si="1"/>
        <v>0</v>
      </c>
      <c r="Q135" s="189">
        <v>0</v>
      </c>
      <c r="R135" s="189">
        <f t="shared" si="2"/>
        <v>0</v>
      </c>
      <c r="S135" s="189">
        <v>0</v>
      </c>
      <c r="T135" s="190">
        <f t="shared" si="3"/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1" t="s">
        <v>130</v>
      </c>
      <c r="AT135" s="191" t="s">
        <v>126</v>
      </c>
      <c r="AU135" s="191" t="s">
        <v>85</v>
      </c>
      <c r="AY135" s="14" t="s">
        <v>124</v>
      </c>
      <c r="BE135" s="192">
        <f t="shared" si="4"/>
        <v>13059.19</v>
      </c>
      <c r="BF135" s="192">
        <f t="shared" si="5"/>
        <v>0</v>
      </c>
      <c r="BG135" s="192">
        <f t="shared" si="6"/>
        <v>0</v>
      </c>
      <c r="BH135" s="192">
        <f t="shared" si="7"/>
        <v>0</v>
      </c>
      <c r="BI135" s="192">
        <f t="shared" si="8"/>
        <v>0</v>
      </c>
      <c r="BJ135" s="14" t="s">
        <v>83</v>
      </c>
      <c r="BK135" s="192">
        <f t="shared" si="9"/>
        <v>13059.19</v>
      </c>
      <c r="BL135" s="14" t="s">
        <v>130</v>
      </c>
      <c r="BM135" s="191" t="s">
        <v>404</v>
      </c>
    </row>
    <row r="136" spans="1:65" s="2" customFormat="1" ht="24.15" customHeight="1" x14ac:dyDescent="0.2">
      <c r="A136" s="28"/>
      <c r="B136" s="29"/>
      <c r="C136" s="180" t="s">
        <v>169</v>
      </c>
      <c r="D136" s="180" t="s">
        <v>126</v>
      </c>
      <c r="E136" s="181" t="s">
        <v>206</v>
      </c>
      <c r="F136" s="182" t="s">
        <v>207</v>
      </c>
      <c r="G136" s="183" t="s">
        <v>147</v>
      </c>
      <c r="H136" s="184">
        <v>73.683000000000007</v>
      </c>
      <c r="I136" s="185">
        <v>164</v>
      </c>
      <c r="J136" s="185">
        <f t="shared" si="0"/>
        <v>12084.01</v>
      </c>
      <c r="K136" s="186"/>
      <c r="L136" s="33"/>
      <c r="M136" s="187" t="s">
        <v>1</v>
      </c>
      <c r="N136" s="188" t="s">
        <v>40</v>
      </c>
      <c r="O136" s="189">
        <v>0</v>
      </c>
      <c r="P136" s="189">
        <f t="shared" si="1"/>
        <v>0</v>
      </c>
      <c r="Q136" s="189">
        <v>0</v>
      </c>
      <c r="R136" s="189">
        <f t="shared" si="2"/>
        <v>0</v>
      </c>
      <c r="S136" s="189">
        <v>0</v>
      </c>
      <c r="T136" s="190">
        <f t="shared" si="3"/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1" t="s">
        <v>130</v>
      </c>
      <c r="AT136" s="191" t="s">
        <v>126</v>
      </c>
      <c r="AU136" s="191" t="s">
        <v>85</v>
      </c>
      <c r="AY136" s="14" t="s">
        <v>124</v>
      </c>
      <c r="BE136" s="192">
        <f t="shared" si="4"/>
        <v>12084.01</v>
      </c>
      <c r="BF136" s="192">
        <f t="shared" si="5"/>
        <v>0</v>
      </c>
      <c r="BG136" s="192">
        <f t="shared" si="6"/>
        <v>0</v>
      </c>
      <c r="BH136" s="192">
        <f t="shared" si="7"/>
        <v>0</v>
      </c>
      <c r="BI136" s="192">
        <f t="shared" si="8"/>
        <v>0</v>
      </c>
      <c r="BJ136" s="14" t="s">
        <v>83</v>
      </c>
      <c r="BK136" s="192">
        <f t="shared" si="9"/>
        <v>12084.01</v>
      </c>
      <c r="BL136" s="14" t="s">
        <v>130</v>
      </c>
      <c r="BM136" s="191" t="s">
        <v>405</v>
      </c>
    </row>
    <row r="137" spans="1:65" s="2" customFormat="1" ht="33" customHeight="1" x14ac:dyDescent="0.2">
      <c r="A137" s="28"/>
      <c r="B137" s="29"/>
      <c r="C137" s="180" t="s">
        <v>174</v>
      </c>
      <c r="D137" s="180" t="s">
        <v>126</v>
      </c>
      <c r="E137" s="181" t="s">
        <v>209</v>
      </c>
      <c r="F137" s="182" t="s">
        <v>210</v>
      </c>
      <c r="G137" s="183" t="s">
        <v>211</v>
      </c>
      <c r="H137" s="184">
        <v>56.371000000000002</v>
      </c>
      <c r="I137" s="185">
        <v>378.3</v>
      </c>
      <c r="J137" s="185">
        <f t="shared" si="0"/>
        <v>21325.15</v>
      </c>
      <c r="K137" s="186"/>
      <c r="L137" s="33"/>
      <c r="M137" s="187" t="s">
        <v>1</v>
      </c>
      <c r="N137" s="188" t="s">
        <v>40</v>
      </c>
      <c r="O137" s="189">
        <v>0</v>
      </c>
      <c r="P137" s="189">
        <f t="shared" si="1"/>
        <v>0</v>
      </c>
      <c r="Q137" s="189">
        <v>0</v>
      </c>
      <c r="R137" s="189">
        <f t="shared" si="2"/>
        <v>0</v>
      </c>
      <c r="S137" s="189">
        <v>0</v>
      </c>
      <c r="T137" s="190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1" t="s">
        <v>130</v>
      </c>
      <c r="AT137" s="191" t="s">
        <v>126</v>
      </c>
      <c r="AU137" s="191" t="s">
        <v>85</v>
      </c>
      <c r="AY137" s="14" t="s">
        <v>124</v>
      </c>
      <c r="BE137" s="192">
        <f t="shared" si="4"/>
        <v>21325.15</v>
      </c>
      <c r="BF137" s="192">
        <f t="shared" si="5"/>
        <v>0</v>
      </c>
      <c r="BG137" s="192">
        <f t="shared" si="6"/>
        <v>0</v>
      </c>
      <c r="BH137" s="192">
        <f t="shared" si="7"/>
        <v>0</v>
      </c>
      <c r="BI137" s="192">
        <f t="shared" si="8"/>
        <v>0</v>
      </c>
      <c r="BJ137" s="14" t="s">
        <v>83</v>
      </c>
      <c r="BK137" s="192">
        <f t="shared" si="9"/>
        <v>21325.15</v>
      </c>
      <c r="BL137" s="14" t="s">
        <v>130</v>
      </c>
      <c r="BM137" s="191" t="s">
        <v>406</v>
      </c>
    </row>
    <row r="138" spans="1:65" s="2" customFormat="1" ht="16.5" customHeight="1" x14ac:dyDescent="0.2">
      <c r="A138" s="28"/>
      <c r="B138" s="29"/>
      <c r="C138" s="180" t="s">
        <v>178</v>
      </c>
      <c r="D138" s="180" t="s">
        <v>126</v>
      </c>
      <c r="E138" s="181" t="s">
        <v>214</v>
      </c>
      <c r="F138" s="182" t="s">
        <v>215</v>
      </c>
      <c r="G138" s="183" t="s">
        <v>147</v>
      </c>
      <c r="H138" s="184">
        <v>31.317</v>
      </c>
      <c r="I138" s="185">
        <v>22.4</v>
      </c>
      <c r="J138" s="185">
        <f t="shared" si="0"/>
        <v>701.5</v>
      </c>
      <c r="K138" s="186"/>
      <c r="L138" s="33"/>
      <c r="M138" s="187" t="s">
        <v>1</v>
      </c>
      <c r="N138" s="188" t="s">
        <v>40</v>
      </c>
      <c r="O138" s="189">
        <v>0</v>
      </c>
      <c r="P138" s="189">
        <f t="shared" si="1"/>
        <v>0</v>
      </c>
      <c r="Q138" s="189">
        <v>0</v>
      </c>
      <c r="R138" s="189">
        <f t="shared" si="2"/>
        <v>0</v>
      </c>
      <c r="S138" s="189">
        <v>0</v>
      </c>
      <c r="T138" s="190">
        <f t="shared" si="3"/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1" t="s">
        <v>130</v>
      </c>
      <c r="AT138" s="191" t="s">
        <v>126</v>
      </c>
      <c r="AU138" s="191" t="s">
        <v>85</v>
      </c>
      <c r="AY138" s="14" t="s">
        <v>124</v>
      </c>
      <c r="BE138" s="192">
        <f t="shared" si="4"/>
        <v>701.5</v>
      </c>
      <c r="BF138" s="192">
        <f t="shared" si="5"/>
        <v>0</v>
      </c>
      <c r="BG138" s="192">
        <f t="shared" si="6"/>
        <v>0</v>
      </c>
      <c r="BH138" s="192">
        <f t="shared" si="7"/>
        <v>0</v>
      </c>
      <c r="BI138" s="192">
        <f t="shared" si="8"/>
        <v>0</v>
      </c>
      <c r="BJ138" s="14" t="s">
        <v>83</v>
      </c>
      <c r="BK138" s="192">
        <f t="shared" si="9"/>
        <v>701.5</v>
      </c>
      <c r="BL138" s="14" t="s">
        <v>130</v>
      </c>
      <c r="BM138" s="191" t="s">
        <v>407</v>
      </c>
    </row>
    <row r="139" spans="1:65" s="2" customFormat="1" ht="24.15" customHeight="1" x14ac:dyDescent="0.2">
      <c r="A139" s="28"/>
      <c r="B139" s="29"/>
      <c r="C139" s="180" t="s">
        <v>182</v>
      </c>
      <c r="D139" s="180" t="s">
        <v>126</v>
      </c>
      <c r="E139" s="181" t="s">
        <v>218</v>
      </c>
      <c r="F139" s="182" t="s">
        <v>219</v>
      </c>
      <c r="G139" s="183" t="s">
        <v>147</v>
      </c>
      <c r="H139" s="184">
        <v>73.683000000000007</v>
      </c>
      <c r="I139" s="185">
        <v>148</v>
      </c>
      <c r="J139" s="185">
        <f t="shared" si="0"/>
        <v>10905.08</v>
      </c>
      <c r="K139" s="186"/>
      <c r="L139" s="33"/>
      <c r="M139" s="187" t="s">
        <v>1</v>
      </c>
      <c r="N139" s="188" t="s">
        <v>40</v>
      </c>
      <c r="O139" s="189">
        <v>0</v>
      </c>
      <c r="P139" s="189">
        <f t="shared" si="1"/>
        <v>0</v>
      </c>
      <c r="Q139" s="189">
        <v>0</v>
      </c>
      <c r="R139" s="189">
        <f t="shared" si="2"/>
        <v>0</v>
      </c>
      <c r="S139" s="189">
        <v>0</v>
      </c>
      <c r="T139" s="190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1" t="s">
        <v>130</v>
      </c>
      <c r="AT139" s="191" t="s">
        <v>126</v>
      </c>
      <c r="AU139" s="191" t="s">
        <v>85</v>
      </c>
      <c r="AY139" s="14" t="s">
        <v>124</v>
      </c>
      <c r="BE139" s="192">
        <f t="shared" si="4"/>
        <v>10905.08</v>
      </c>
      <c r="BF139" s="192">
        <f t="shared" si="5"/>
        <v>0</v>
      </c>
      <c r="BG139" s="192">
        <f t="shared" si="6"/>
        <v>0</v>
      </c>
      <c r="BH139" s="192">
        <f t="shared" si="7"/>
        <v>0</v>
      </c>
      <c r="BI139" s="192">
        <f t="shared" si="8"/>
        <v>0</v>
      </c>
      <c r="BJ139" s="14" t="s">
        <v>83</v>
      </c>
      <c r="BK139" s="192">
        <f t="shared" si="9"/>
        <v>10905.08</v>
      </c>
      <c r="BL139" s="14" t="s">
        <v>130</v>
      </c>
      <c r="BM139" s="191" t="s">
        <v>408</v>
      </c>
    </row>
    <row r="140" spans="1:65" s="2" customFormat="1" ht="24.15" customHeight="1" x14ac:dyDescent="0.2">
      <c r="A140" s="28"/>
      <c r="B140" s="29"/>
      <c r="C140" s="180" t="s">
        <v>8</v>
      </c>
      <c r="D140" s="180" t="s">
        <v>126</v>
      </c>
      <c r="E140" s="181" t="s">
        <v>222</v>
      </c>
      <c r="F140" s="182" t="s">
        <v>223</v>
      </c>
      <c r="G140" s="183" t="s">
        <v>147</v>
      </c>
      <c r="H140" s="184">
        <v>24.048999999999999</v>
      </c>
      <c r="I140" s="185">
        <v>223</v>
      </c>
      <c r="J140" s="185">
        <f t="shared" si="0"/>
        <v>5362.93</v>
      </c>
      <c r="K140" s="186"/>
      <c r="L140" s="33"/>
      <c r="M140" s="187" t="s">
        <v>1</v>
      </c>
      <c r="N140" s="188" t="s">
        <v>40</v>
      </c>
      <c r="O140" s="189">
        <v>0</v>
      </c>
      <c r="P140" s="189">
        <f t="shared" si="1"/>
        <v>0</v>
      </c>
      <c r="Q140" s="189">
        <v>0</v>
      </c>
      <c r="R140" s="189">
        <f t="shared" si="2"/>
        <v>0</v>
      </c>
      <c r="S140" s="189">
        <v>0</v>
      </c>
      <c r="T140" s="190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1" t="s">
        <v>130</v>
      </c>
      <c r="AT140" s="191" t="s">
        <v>126</v>
      </c>
      <c r="AU140" s="191" t="s">
        <v>85</v>
      </c>
      <c r="AY140" s="14" t="s">
        <v>124</v>
      </c>
      <c r="BE140" s="192">
        <f t="shared" si="4"/>
        <v>5362.93</v>
      </c>
      <c r="BF140" s="192">
        <f t="shared" si="5"/>
        <v>0</v>
      </c>
      <c r="BG140" s="192">
        <f t="shared" si="6"/>
        <v>0</v>
      </c>
      <c r="BH140" s="192">
        <f t="shared" si="7"/>
        <v>0</v>
      </c>
      <c r="BI140" s="192">
        <f t="shared" si="8"/>
        <v>0</v>
      </c>
      <c r="BJ140" s="14" t="s">
        <v>83</v>
      </c>
      <c r="BK140" s="192">
        <f t="shared" si="9"/>
        <v>5362.93</v>
      </c>
      <c r="BL140" s="14" t="s">
        <v>130</v>
      </c>
      <c r="BM140" s="191" t="s">
        <v>409</v>
      </c>
    </row>
    <row r="141" spans="1:65" s="2" customFormat="1" ht="16.5" customHeight="1" x14ac:dyDescent="0.2">
      <c r="A141" s="28"/>
      <c r="B141" s="29"/>
      <c r="C141" s="193" t="s">
        <v>189</v>
      </c>
      <c r="D141" s="193" t="s">
        <v>226</v>
      </c>
      <c r="E141" s="194" t="s">
        <v>227</v>
      </c>
      <c r="F141" s="195" t="s">
        <v>228</v>
      </c>
      <c r="G141" s="196" t="s">
        <v>211</v>
      </c>
      <c r="H141" s="197">
        <v>43.287999999999997</v>
      </c>
      <c r="I141" s="198">
        <v>370</v>
      </c>
      <c r="J141" s="198">
        <f t="shared" si="0"/>
        <v>16016.56</v>
      </c>
      <c r="K141" s="199"/>
      <c r="L141" s="200"/>
      <c r="M141" s="201" t="s">
        <v>1</v>
      </c>
      <c r="N141" s="202" t="s">
        <v>40</v>
      </c>
      <c r="O141" s="189">
        <v>0</v>
      </c>
      <c r="P141" s="189">
        <f t="shared" si="1"/>
        <v>0</v>
      </c>
      <c r="Q141" s="189">
        <v>0</v>
      </c>
      <c r="R141" s="189">
        <f t="shared" si="2"/>
        <v>0</v>
      </c>
      <c r="S141" s="189">
        <v>0</v>
      </c>
      <c r="T141" s="190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1" t="s">
        <v>157</v>
      </c>
      <c r="AT141" s="191" t="s">
        <v>226</v>
      </c>
      <c r="AU141" s="191" t="s">
        <v>85</v>
      </c>
      <c r="AY141" s="14" t="s">
        <v>124</v>
      </c>
      <c r="BE141" s="192">
        <f t="shared" si="4"/>
        <v>16016.56</v>
      </c>
      <c r="BF141" s="192">
        <f t="shared" si="5"/>
        <v>0</v>
      </c>
      <c r="BG141" s="192">
        <f t="shared" si="6"/>
        <v>0</v>
      </c>
      <c r="BH141" s="192">
        <f t="shared" si="7"/>
        <v>0</v>
      </c>
      <c r="BI141" s="192">
        <f t="shared" si="8"/>
        <v>0</v>
      </c>
      <c r="BJ141" s="14" t="s">
        <v>83</v>
      </c>
      <c r="BK141" s="192">
        <f t="shared" si="9"/>
        <v>16016.56</v>
      </c>
      <c r="BL141" s="14" t="s">
        <v>130</v>
      </c>
      <c r="BM141" s="191" t="s">
        <v>410</v>
      </c>
    </row>
    <row r="142" spans="1:65" s="12" customFormat="1" ht="22.8" customHeight="1" x14ac:dyDescent="0.25">
      <c r="B142" s="165"/>
      <c r="C142" s="166"/>
      <c r="D142" s="167" t="s">
        <v>74</v>
      </c>
      <c r="E142" s="178" t="s">
        <v>85</v>
      </c>
      <c r="F142" s="178" t="s">
        <v>230</v>
      </c>
      <c r="G142" s="166"/>
      <c r="H142" s="166"/>
      <c r="I142" s="166"/>
      <c r="J142" s="179">
        <f>BK142</f>
        <v>8362.5</v>
      </c>
      <c r="K142" s="166"/>
      <c r="L142" s="170"/>
      <c r="M142" s="171"/>
      <c r="N142" s="172"/>
      <c r="O142" s="172"/>
      <c r="P142" s="173">
        <f>SUM(P143:P144)</f>
        <v>0</v>
      </c>
      <c r="Q142" s="172"/>
      <c r="R142" s="173">
        <f>SUM(R143:R144)</f>
        <v>2.1853999999999998E-2</v>
      </c>
      <c r="S142" s="172"/>
      <c r="T142" s="174">
        <f>SUM(T143:T144)</f>
        <v>0</v>
      </c>
      <c r="AR142" s="175" t="s">
        <v>83</v>
      </c>
      <c r="AT142" s="176" t="s">
        <v>74</v>
      </c>
      <c r="AU142" s="176" t="s">
        <v>83</v>
      </c>
      <c r="AY142" s="175" t="s">
        <v>124</v>
      </c>
      <c r="BK142" s="177">
        <f>SUM(BK143:BK144)</f>
        <v>8362.5</v>
      </c>
    </row>
    <row r="143" spans="1:65" s="2" customFormat="1" ht="33" customHeight="1" x14ac:dyDescent="0.2">
      <c r="A143" s="28"/>
      <c r="B143" s="29"/>
      <c r="C143" s="180" t="s">
        <v>193</v>
      </c>
      <c r="D143" s="180" t="s">
        <v>126</v>
      </c>
      <c r="E143" s="181" t="s">
        <v>232</v>
      </c>
      <c r="F143" s="182" t="s">
        <v>233</v>
      </c>
      <c r="G143" s="183" t="s">
        <v>147</v>
      </c>
      <c r="H143" s="184">
        <v>2.23</v>
      </c>
      <c r="I143" s="185">
        <v>1250</v>
      </c>
      <c r="J143" s="185">
        <f>ROUND(I143*H143,2)</f>
        <v>2787.5</v>
      </c>
      <c r="K143" s="186"/>
      <c r="L143" s="33"/>
      <c r="M143" s="187" t="s">
        <v>1</v>
      </c>
      <c r="N143" s="188" t="s">
        <v>40</v>
      </c>
      <c r="O143" s="189">
        <v>0</v>
      </c>
      <c r="P143" s="189">
        <f>O143*H143</f>
        <v>0</v>
      </c>
      <c r="Q143" s="189">
        <v>0</v>
      </c>
      <c r="R143" s="189">
        <f>Q143*H143</f>
        <v>0</v>
      </c>
      <c r="S143" s="189">
        <v>0</v>
      </c>
      <c r="T143" s="190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1" t="s">
        <v>130</v>
      </c>
      <c r="AT143" s="191" t="s">
        <v>126</v>
      </c>
      <c r="AU143" s="191" t="s">
        <v>85</v>
      </c>
      <c r="AY143" s="14" t="s">
        <v>124</v>
      </c>
      <c r="BE143" s="192">
        <f>IF(N143="základní",J143,0)</f>
        <v>2787.5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4" t="s">
        <v>83</v>
      </c>
      <c r="BK143" s="192">
        <f>ROUND(I143*H143,2)</f>
        <v>2787.5</v>
      </c>
      <c r="BL143" s="14" t="s">
        <v>130</v>
      </c>
      <c r="BM143" s="191" t="s">
        <v>411</v>
      </c>
    </row>
    <row r="144" spans="1:65" s="2" customFormat="1" ht="24.15" customHeight="1" x14ac:dyDescent="0.2">
      <c r="A144" s="28"/>
      <c r="B144" s="29"/>
      <c r="C144" s="180" t="s">
        <v>197</v>
      </c>
      <c r="D144" s="180" t="s">
        <v>126</v>
      </c>
      <c r="E144" s="181" t="s">
        <v>236</v>
      </c>
      <c r="F144" s="182" t="s">
        <v>237</v>
      </c>
      <c r="G144" s="183" t="s">
        <v>172</v>
      </c>
      <c r="H144" s="184">
        <v>44.6</v>
      </c>
      <c r="I144" s="185">
        <v>125</v>
      </c>
      <c r="J144" s="185">
        <f>ROUND(I144*H144,2)</f>
        <v>5575</v>
      </c>
      <c r="K144" s="186"/>
      <c r="L144" s="33"/>
      <c r="M144" s="187" t="s">
        <v>1</v>
      </c>
      <c r="N144" s="188" t="s">
        <v>40</v>
      </c>
      <c r="O144" s="189">
        <v>0</v>
      </c>
      <c r="P144" s="189">
        <f>O144*H144</f>
        <v>0</v>
      </c>
      <c r="Q144" s="189">
        <v>4.8999999999999998E-4</v>
      </c>
      <c r="R144" s="189">
        <f>Q144*H144</f>
        <v>2.1853999999999998E-2</v>
      </c>
      <c r="S144" s="189">
        <v>0</v>
      </c>
      <c r="T144" s="190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91" t="s">
        <v>130</v>
      </c>
      <c r="AT144" s="191" t="s">
        <v>126</v>
      </c>
      <c r="AU144" s="191" t="s">
        <v>85</v>
      </c>
      <c r="AY144" s="14" t="s">
        <v>124</v>
      </c>
      <c r="BE144" s="192">
        <f>IF(N144="základní",J144,0)</f>
        <v>5575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4" t="s">
        <v>83</v>
      </c>
      <c r="BK144" s="192">
        <f>ROUND(I144*H144,2)</f>
        <v>5575</v>
      </c>
      <c r="BL144" s="14" t="s">
        <v>130</v>
      </c>
      <c r="BM144" s="191" t="s">
        <v>412</v>
      </c>
    </row>
    <row r="145" spans="1:65" s="12" customFormat="1" ht="22.8" customHeight="1" x14ac:dyDescent="0.25">
      <c r="B145" s="165"/>
      <c r="C145" s="166"/>
      <c r="D145" s="167" t="s">
        <v>74</v>
      </c>
      <c r="E145" s="178" t="s">
        <v>135</v>
      </c>
      <c r="F145" s="178" t="s">
        <v>413</v>
      </c>
      <c r="G145" s="166"/>
      <c r="H145" s="166"/>
      <c r="I145" s="166"/>
      <c r="J145" s="179">
        <f>BK145</f>
        <v>45500</v>
      </c>
      <c r="K145" s="166"/>
      <c r="L145" s="170"/>
      <c r="M145" s="171"/>
      <c r="N145" s="172"/>
      <c r="O145" s="172"/>
      <c r="P145" s="173">
        <f>SUM(P146:P148)</f>
        <v>0</v>
      </c>
      <c r="Q145" s="172"/>
      <c r="R145" s="173">
        <f>SUM(R146:R148)</f>
        <v>0</v>
      </c>
      <c r="S145" s="172"/>
      <c r="T145" s="174">
        <f>SUM(T146:T148)</f>
        <v>0</v>
      </c>
      <c r="AR145" s="175" t="s">
        <v>83</v>
      </c>
      <c r="AT145" s="176" t="s">
        <v>74</v>
      </c>
      <c r="AU145" s="176" t="s">
        <v>83</v>
      </c>
      <c r="AY145" s="175" t="s">
        <v>124</v>
      </c>
      <c r="BK145" s="177">
        <f>SUM(BK146:BK148)</f>
        <v>45500</v>
      </c>
    </row>
    <row r="146" spans="1:65" s="2" customFormat="1" ht="21.75" customHeight="1" x14ac:dyDescent="0.2">
      <c r="A146" s="28"/>
      <c r="B146" s="29"/>
      <c r="C146" s="180" t="s">
        <v>201</v>
      </c>
      <c r="D146" s="180" t="s">
        <v>126</v>
      </c>
      <c r="E146" s="181" t="s">
        <v>414</v>
      </c>
      <c r="F146" s="182" t="s">
        <v>415</v>
      </c>
      <c r="G146" s="183" t="s">
        <v>315</v>
      </c>
      <c r="H146" s="184">
        <v>1</v>
      </c>
      <c r="I146" s="185">
        <v>7500</v>
      </c>
      <c r="J146" s="185">
        <f>ROUND(I146*H146,2)</f>
        <v>7500</v>
      </c>
      <c r="K146" s="186"/>
      <c r="L146" s="33"/>
      <c r="M146" s="187" t="s">
        <v>1</v>
      </c>
      <c r="N146" s="188" t="s">
        <v>40</v>
      </c>
      <c r="O146" s="189">
        <v>0</v>
      </c>
      <c r="P146" s="189">
        <f>O146*H146</f>
        <v>0</v>
      </c>
      <c r="Q146" s="189">
        <v>0</v>
      </c>
      <c r="R146" s="189">
        <f>Q146*H146</f>
        <v>0</v>
      </c>
      <c r="S146" s="189">
        <v>0</v>
      </c>
      <c r="T146" s="190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1" t="s">
        <v>130</v>
      </c>
      <c r="AT146" s="191" t="s">
        <v>126</v>
      </c>
      <c r="AU146" s="191" t="s">
        <v>85</v>
      </c>
      <c r="AY146" s="14" t="s">
        <v>124</v>
      </c>
      <c r="BE146" s="192">
        <f>IF(N146="základní",J146,0)</f>
        <v>7500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4" t="s">
        <v>83</v>
      </c>
      <c r="BK146" s="192">
        <f>ROUND(I146*H146,2)</f>
        <v>7500</v>
      </c>
      <c r="BL146" s="14" t="s">
        <v>130</v>
      </c>
      <c r="BM146" s="191" t="s">
        <v>416</v>
      </c>
    </row>
    <row r="147" spans="1:65" s="2" customFormat="1" ht="16.5" customHeight="1" x14ac:dyDescent="0.2">
      <c r="A147" s="28"/>
      <c r="B147" s="29"/>
      <c r="C147" s="180" t="s">
        <v>205</v>
      </c>
      <c r="D147" s="180" t="s">
        <v>126</v>
      </c>
      <c r="E147" s="181" t="s">
        <v>417</v>
      </c>
      <c r="F147" s="182" t="s">
        <v>418</v>
      </c>
      <c r="G147" s="183" t="s">
        <v>315</v>
      </c>
      <c r="H147" s="184">
        <v>1</v>
      </c>
      <c r="I147" s="185">
        <v>4000</v>
      </c>
      <c r="J147" s="185">
        <f>ROUND(I147*H147,2)</f>
        <v>4000</v>
      </c>
      <c r="K147" s="186"/>
      <c r="L147" s="33"/>
      <c r="M147" s="187" t="s">
        <v>1</v>
      </c>
      <c r="N147" s="188" t="s">
        <v>40</v>
      </c>
      <c r="O147" s="189">
        <v>0</v>
      </c>
      <c r="P147" s="189">
        <f>O147*H147</f>
        <v>0</v>
      </c>
      <c r="Q147" s="189">
        <v>0</v>
      </c>
      <c r="R147" s="189">
        <f>Q147*H147</f>
        <v>0</v>
      </c>
      <c r="S147" s="189">
        <v>0</v>
      </c>
      <c r="T147" s="190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1" t="s">
        <v>130</v>
      </c>
      <c r="AT147" s="191" t="s">
        <v>126</v>
      </c>
      <c r="AU147" s="191" t="s">
        <v>85</v>
      </c>
      <c r="AY147" s="14" t="s">
        <v>124</v>
      </c>
      <c r="BE147" s="192">
        <f>IF(N147="základní",J147,0)</f>
        <v>4000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4" t="s">
        <v>83</v>
      </c>
      <c r="BK147" s="192">
        <f>ROUND(I147*H147,2)</f>
        <v>4000</v>
      </c>
      <c r="BL147" s="14" t="s">
        <v>130</v>
      </c>
      <c r="BM147" s="191" t="s">
        <v>419</v>
      </c>
    </row>
    <row r="148" spans="1:65" s="2" customFormat="1" ht="37.799999999999997" customHeight="1" x14ac:dyDescent="0.2">
      <c r="A148" s="28"/>
      <c r="B148" s="29"/>
      <c r="C148" s="180" t="s">
        <v>7</v>
      </c>
      <c r="D148" s="180" t="s">
        <v>126</v>
      </c>
      <c r="E148" s="181" t="s">
        <v>420</v>
      </c>
      <c r="F148" s="182" t="s">
        <v>421</v>
      </c>
      <c r="G148" s="183" t="s">
        <v>274</v>
      </c>
      <c r="H148" s="184">
        <v>1</v>
      </c>
      <c r="I148" s="185">
        <v>34000</v>
      </c>
      <c r="J148" s="185">
        <f>ROUND(I148*H148,2)</f>
        <v>34000</v>
      </c>
      <c r="K148" s="186"/>
      <c r="L148" s="33"/>
      <c r="M148" s="187" t="s">
        <v>1</v>
      </c>
      <c r="N148" s="188" t="s">
        <v>40</v>
      </c>
      <c r="O148" s="189">
        <v>0</v>
      </c>
      <c r="P148" s="189">
        <f>O148*H148</f>
        <v>0</v>
      </c>
      <c r="Q148" s="189">
        <v>0</v>
      </c>
      <c r="R148" s="189">
        <f>Q148*H148</f>
        <v>0</v>
      </c>
      <c r="S148" s="189">
        <v>0</v>
      </c>
      <c r="T148" s="190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1" t="s">
        <v>130</v>
      </c>
      <c r="AT148" s="191" t="s">
        <v>126</v>
      </c>
      <c r="AU148" s="191" t="s">
        <v>85</v>
      </c>
      <c r="AY148" s="14" t="s">
        <v>124</v>
      </c>
      <c r="BE148" s="192">
        <f>IF(N148="základní",J148,0)</f>
        <v>34000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4" t="s">
        <v>83</v>
      </c>
      <c r="BK148" s="192">
        <f>ROUND(I148*H148,2)</f>
        <v>34000</v>
      </c>
      <c r="BL148" s="14" t="s">
        <v>130</v>
      </c>
      <c r="BM148" s="191" t="s">
        <v>422</v>
      </c>
    </row>
    <row r="149" spans="1:65" s="12" customFormat="1" ht="22.8" customHeight="1" x14ac:dyDescent="0.25">
      <c r="B149" s="165"/>
      <c r="C149" s="166"/>
      <c r="D149" s="167" t="s">
        <v>74</v>
      </c>
      <c r="E149" s="178" t="s">
        <v>130</v>
      </c>
      <c r="F149" s="178" t="s">
        <v>239</v>
      </c>
      <c r="G149" s="166"/>
      <c r="H149" s="166"/>
      <c r="I149" s="166"/>
      <c r="J149" s="179">
        <f>BK149</f>
        <v>16281.25</v>
      </c>
      <c r="K149" s="166"/>
      <c r="L149" s="170"/>
      <c r="M149" s="171"/>
      <c r="N149" s="172"/>
      <c r="O149" s="172"/>
      <c r="P149" s="173">
        <f>SUM(P150:P153)</f>
        <v>0</v>
      </c>
      <c r="Q149" s="172"/>
      <c r="R149" s="173">
        <f>SUM(R150:R153)</f>
        <v>0</v>
      </c>
      <c r="S149" s="172"/>
      <c r="T149" s="174">
        <f>SUM(T150:T153)</f>
        <v>0</v>
      </c>
      <c r="AR149" s="175" t="s">
        <v>83</v>
      </c>
      <c r="AT149" s="176" t="s">
        <v>74</v>
      </c>
      <c r="AU149" s="176" t="s">
        <v>83</v>
      </c>
      <c r="AY149" s="175" t="s">
        <v>124</v>
      </c>
      <c r="BK149" s="177">
        <f>SUM(BK150:BK153)</f>
        <v>16281.25</v>
      </c>
    </row>
    <row r="150" spans="1:65" s="2" customFormat="1" ht="21.75" customHeight="1" x14ac:dyDescent="0.2">
      <c r="A150" s="28"/>
      <c r="B150" s="29"/>
      <c r="C150" s="180" t="s">
        <v>213</v>
      </c>
      <c r="D150" s="180" t="s">
        <v>126</v>
      </c>
      <c r="E150" s="181" t="s">
        <v>241</v>
      </c>
      <c r="F150" s="182" t="s">
        <v>242</v>
      </c>
      <c r="G150" s="183" t="s">
        <v>147</v>
      </c>
      <c r="H150" s="184">
        <v>0.69199999999999995</v>
      </c>
      <c r="I150" s="185">
        <v>950</v>
      </c>
      <c r="J150" s="185">
        <f>ROUND(I150*H150,2)</f>
        <v>657.4</v>
      </c>
      <c r="K150" s="186"/>
      <c r="L150" s="33"/>
      <c r="M150" s="187" t="s">
        <v>1</v>
      </c>
      <c r="N150" s="188" t="s">
        <v>40</v>
      </c>
      <c r="O150" s="189">
        <v>0</v>
      </c>
      <c r="P150" s="189">
        <f>O150*H150</f>
        <v>0</v>
      </c>
      <c r="Q150" s="189">
        <v>0</v>
      </c>
      <c r="R150" s="189">
        <f>Q150*H150</f>
        <v>0</v>
      </c>
      <c r="S150" s="189">
        <v>0</v>
      </c>
      <c r="T150" s="190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1" t="s">
        <v>130</v>
      </c>
      <c r="AT150" s="191" t="s">
        <v>126</v>
      </c>
      <c r="AU150" s="191" t="s">
        <v>85</v>
      </c>
      <c r="AY150" s="14" t="s">
        <v>124</v>
      </c>
      <c r="BE150" s="192">
        <f>IF(N150="základní",J150,0)</f>
        <v>657.4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4" t="s">
        <v>83</v>
      </c>
      <c r="BK150" s="192">
        <f>ROUND(I150*H150,2)</f>
        <v>657.4</v>
      </c>
      <c r="BL150" s="14" t="s">
        <v>130</v>
      </c>
      <c r="BM150" s="191" t="s">
        <v>423</v>
      </c>
    </row>
    <row r="151" spans="1:65" s="2" customFormat="1" ht="24.15" customHeight="1" x14ac:dyDescent="0.2">
      <c r="A151" s="28"/>
      <c r="B151" s="29"/>
      <c r="C151" s="180" t="s">
        <v>217</v>
      </c>
      <c r="D151" s="180" t="s">
        <v>126</v>
      </c>
      <c r="E151" s="181" t="s">
        <v>245</v>
      </c>
      <c r="F151" s="182" t="s">
        <v>246</v>
      </c>
      <c r="G151" s="183" t="s">
        <v>147</v>
      </c>
      <c r="H151" s="184">
        <v>5.3460000000000001</v>
      </c>
      <c r="I151" s="185">
        <v>1630</v>
      </c>
      <c r="J151" s="185">
        <f>ROUND(I151*H151,2)</f>
        <v>8713.98</v>
      </c>
      <c r="K151" s="186"/>
      <c r="L151" s="33"/>
      <c r="M151" s="187" t="s">
        <v>1</v>
      </c>
      <c r="N151" s="188" t="s">
        <v>40</v>
      </c>
      <c r="O151" s="189">
        <v>0</v>
      </c>
      <c r="P151" s="189">
        <f>O151*H151</f>
        <v>0</v>
      </c>
      <c r="Q151" s="189">
        <v>0</v>
      </c>
      <c r="R151" s="189">
        <f>Q151*H151</f>
        <v>0</v>
      </c>
      <c r="S151" s="189">
        <v>0</v>
      </c>
      <c r="T151" s="190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1" t="s">
        <v>130</v>
      </c>
      <c r="AT151" s="191" t="s">
        <v>126</v>
      </c>
      <c r="AU151" s="191" t="s">
        <v>85</v>
      </c>
      <c r="AY151" s="14" t="s">
        <v>124</v>
      </c>
      <c r="BE151" s="192">
        <f>IF(N151="základní",J151,0)</f>
        <v>8713.98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4" t="s">
        <v>83</v>
      </c>
      <c r="BK151" s="192">
        <f>ROUND(I151*H151,2)</f>
        <v>8713.98</v>
      </c>
      <c r="BL151" s="14" t="s">
        <v>130</v>
      </c>
      <c r="BM151" s="191" t="s">
        <v>424</v>
      </c>
    </row>
    <row r="152" spans="1:65" s="2" customFormat="1" ht="24.15" customHeight="1" x14ac:dyDescent="0.2">
      <c r="A152" s="28"/>
      <c r="B152" s="29"/>
      <c r="C152" s="180" t="s">
        <v>221</v>
      </c>
      <c r="D152" s="180" t="s">
        <v>126</v>
      </c>
      <c r="E152" s="181" t="s">
        <v>249</v>
      </c>
      <c r="F152" s="182" t="s">
        <v>250</v>
      </c>
      <c r="G152" s="183" t="s">
        <v>147</v>
      </c>
      <c r="H152" s="184">
        <v>1.5</v>
      </c>
      <c r="I152" s="185">
        <v>4130</v>
      </c>
      <c r="J152" s="185">
        <f>ROUND(I152*H152,2)</f>
        <v>6195</v>
      </c>
      <c r="K152" s="186"/>
      <c r="L152" s="33"/>
      <c r="M152" s="187" t="s">
        <v>1</v>
      </c>
      <c r="N152" s="188" t="s">
        <v>40</v>
      </c>
      <c r="O152" s="189">
        <v>0</v>
      </c>
      <c r="P152" s="189">
        <f>O152*H152</f>
        <v>0</v>
      </c>
      <c r="Q152" s="189">
        <v>0</v>
      </c>
      <c r="R152" s="189">
        <f>Q152*H152</f>
        <v>0</v>
      </c>
      <c r="S152" s="189">
        <v>0</v>
      </c>
      <c r="T152" s="190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91" t="s">
        <v>130</v>
      </c>
      <c r="AT152" s="191" t="s">
        <v>126</v>
      </c>
      <c r="AU152" s="191" t="s">
        <v>85</v>
      </c>
      <c r="AY152" s="14" t="s">
        <v>124</v>
      </c>
      <c r="BE152" s="192">
        <f>IF(N152="základní",J152,0)</f>
        <v>6195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4" t="s">
        <v>83</v>
      </c>
      <c r="BK152" s="192">
        <f>ROUND(I152*H152,2)</f>
        <v>6195</v>
      </c>
      <c r="BL152" s="14" t="s">
        <v>130</v>
      </c>
      <c r="BM152" s="191" t="s">
        <v>425</v>
      </c>
    </row>
    <row r="153" spans="1:65" s="2" customFormat="1" ht="24.15" customHeight="1" x14ac:dyDescent="0.2">
      <c r="A153" s="28"/>
      <c r="B153" s="29"/>
      <c r="C153" s="180" t="s">
        <v>225</v>
      </c>
      <c r="D153" s="180" t="s">
        <v>126</v>
      </c>
      <c r="E153" s="181" t="s">
        <v>426</v>
      </c>
      <c r="F153" s="182" t="s">
        <v>427</v>
      </c>
      <c r="G153" s="183" t="s">
        <v>147</v>
      </c>
      <c r="H153" s="184">
        <v>0.16900000000000001</v>
      </c>
      <c r="I153" s="185">
        <v>4230</v>
      </c>
      <c r="J153" s="185">
        <f>ROUND(I153*H153,2)</f>
        <v>714.87</v>
      </c>
      <c r="K153" s="186"/>
      <c r="L153" s="33"/>
      <c r="M153" s="187" t="s">
        <v>1</v>
      </c>
      <c r="N153" s="188" t="s">
        <v>40</v>
      </c>
      <c r="O153" s="189">
        <v>0</v>
      </c>
      <c r="P153" s="189">
        <f>O153*H153</f>
        <v>0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91" t="s">
        <v>130</v>
      </c>
      <c r="AT153" s="191" t="s">
        <v>126</v>
      </c>
      <c r="AU153" s="191" t="s">
        <v>85</v>
      </c>
      <c r="AY153" s="14" t="s">
        <v>124</v>
      </c>
      <c r="BE153" s="192">
        <f>IF(N153="základní",J153,0)</f>
        <v>714.87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4" t="s">
        <v>83</v>
      </c>
      <c r="BK153" s="192">
        <f>ROUND(I153*H153,2)</f>
        <v>714.87</v>
      </c>
      <c r="BL153" s="14" t="s">
        <v>130</v>
      </c>
      <c r="BM153" s="191" t="s">
        <v>428</v>
      </c>
    </row>
    <row r="154" spans="1:65" s="12" customFormat="1" ht="22.8" customHeight="1" x14ac:dyDescent="0.25">
      <c r="B154" s="165"/>
      <c r="C154" s="166"/>
      <c r="D154" s="167" t="s">
        <v>74</v>
      </c>
      <c r="E154" s="178" t="s">
        <v>157</v>
      </c>
      <c r="F154" s="178" t="s">
        <v>257</v>
      </c>
      <c r="G154" s="166"/>
      <c r="H154" s="166"/>
      <c r="I154" s="166"/>
      <c r="J154" s="179">
        <f>BK154</f>
        <v>158296.20000000001</v>
      </c>
      <c r="K154" s="166"/>
      <c r="L154" s="170"/>
      <c r="M154" s="171"/>
      <c r="N154" s="172"/>
      <c r="O154" s="172"/>
      <c r="P154" s="173">
        <f>SUM(P155:P172)</f>
        <v>0</v>
      </c>
      <c r="Q154" s="172"/>
      <c r="R154" s="173">
        <f>SUM(R155:R172)</f>
        <v>2.3302846700000002</v>
      </c>
      <c r="S154" s="172"/>
      <c r="T154" s="174">
        <f>SUM(T155:T172)</f>
        <v>0</v>
      </c>
      <c r="AR154" s="175" t="s">
        <v>83</v>
      </c>
      <c r="AT154" s="176" t="s">
        <v>74</v>
      </c>
      <c r="AU154" s="176" t="s">
        <v>83</v>
      </c>
      <c r="AY154" s="175" t="s">
        <v>124</v>
      </c>
      <c r="BK154" s="177">
        <f>SUM(BK155:BK172)</f>
        <v>158296.20000000001</v>
      </c>
    </row>
    <row r="155" spans="1:65" s="2" customFormat="1" ht="33" customHeight="1" x14ac:dyDescent="0.2">
      <c r="A155" s="28"/>
      <c r="B155" s="29"/>
      <c r="C155" s="180" t="s">
        <v>231</v>
      </c>
      <c r="D155" s="180" t="s">
        <v>126</v>
      </c>
      <c r="E155" s="181" t="s">
        <v>429</v>
      </c>
      <c r="F155" s="182" t="s">
        <v>430</v>
      </c>
      <c r="G155" s="183" t="s">
        <v>172</v>
      </c>
      <c r="H155" s="184">
        <v>36.700000000000003</v>
      </c>
      <c r="I155" s="185">
        <v>107</v>
      </c>
      <c r="J155" s="185">
        <f t="shared" ref="J155:J172" si="10">ROUND(I155*H155,2)</f>
        <v>3926.9</v>
      </c>
      <c r="K155" s="186"/>
      <c r="L155" s="33"/>
      <c r="M155" s="187" t="s">
        <v>1</v>
      </c>
      <c r="N155" s="188" t="s">
        <v>40</v>
      </c>
      <c r="O155" s="189">
        <v>0</v>
      </c>
      <c r="P155" s="189">
        <f t="shared" ref="P155:P172" si="11">O155*H155</f>
        <v>0</v>
      </c>
      <c r="Q155" s="189">
        <v>0</v>
      </c>
      <c r="R155" s="189">
        <f t="shared" ref="R155:R172" si="12">Q155*H155</f>
        <v>0</v>
      </c>
      <c r="S155" s="189">
        <v>0</v>
      </c>
      <c r="T155" s="190">
        <f t="shared" ref="T155:T172" si="13"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91" t="s">
        <v>130</v>
      </c>
      <c r="AT155" s="191" t="s">
        <v>126</v>
      </c>
      <c r="AU155" s="191" t="s">
        <v>85</v>
      </c>
      <c r="AY155" s="14" t="s">
        <v>124</v>
      </c>
      <c r="BE155" s="192">
        <f t="shared" ref="BE155:BE172" si="14">IF(N155="základní",J155,0)</f>
        <v>3926.9</v>
      </c>
      <c r="BF155" s="192">
        <f t="shared" ref="BF155:BF172" si="15">IF(N155="snížená",J155,0)</f>
        <v>0</v>
      </c>
      <c r="BG155" s="192">
        <f t="shared" ref="BG155:BG172" si="16">IF(N155="zákl. přenesená",J155,0)</f>
        <v>0</v>
      </c>
      <c r="BH155" s="192">
        <f t="shared" ref="BH155:BH172" si="17">IF(N155="sníž. přenesená",J155,0)</f>
        <v>0</v>
      </c>
      <c r="BI155" s="192">
        <f t="shared" ref="BI155:BI172" si="18">IF(N155="nulová",J155,0)</f>
        <v>0</v>
      </c>
      <c r="BJ155" s="14" t="s">
        <v>83</v>
      </c>
      <c r="BK155" s="192">
        <f t="shared" ref="BK155:BK172" si="19">ROUND(I155*H155,2)</f>
        <v>3926.9</v>
      </c>
      <c r="BL155" s="14" t="s">
        <v>130</v>
      </c>
      <c r="BM155" s="191" t="s">
        <v>431</v>
      </c>
    </row>
    <row r="156" spans="1:65" s="2" customFormat="1" ht="24.15" customHeight="1" x14ac:dyDescent="0.2">
      <c r="A156" s="28"/>
      <c r="B156" s="29"/>
      <c r="C156" s="193" t="s">
        <v>235</v>
      </c>
      <c r="D156" s="193" t="s">
        <v>226</v>
      </c>
      <c r="E156" s="194" t="s">
        <v>432</v>
      </c>
      <c r="F156" s="195" t="s">
        <v>433</v>
      </c>
      <c r="G156" s="196" t="s">
        <v>172</v>
      </c>
      <c r="H156" s="197">
        <v>37.250999999999998</v>
      </c>
      <c r="I156" s="198">
        <v>158</v>
      </c>
      <c r="J156" s="198">
        <f t="shared" si="10"/>
        <v>5885.66</v>
      </c>
      <c r="K156" s="199"/>
      <c r="L156" s="200"/>
      <c r="M156" s="201" t="s">
        <v>1</v>
      </c>
      <c r="N156" s="202" t="s">
        <v>40</v>
      </c>
      <c r="O156" s="189">
        <v>0</v>
      </c>
      <c r="P156" s="189">
        <f t="shared" si="11"/>
        <v>0</v>
      </c>
      <c r="Q156" s="189">
        <v>1.0499999999999999E-3</v>
      </c>
      <c r="R156" s="189">
        <f t="shared" si="12"/>
        <v>3.9113549999999997E-2</v>
      </c>
      <c r="S156" s="189">
        <v>0</v>
      </c>
      <c r="T156" s="190">
        <f t="shared" si="13"/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91" t="s">
        <v>157</v>
      </c>
      <c r="AT156" s="191" t="s">
        <v>226</v>
      </c>
      <c r="AU156" s="191" t="s">
        <v>85</v>
      </c>
      <c r="AY156" s="14" t="s">
        <v>124</v>
      </c>
      <c r="BE156" s="192">
        <f t="shared" si="14"/>
        <v>5885.66</v>
      </c>
      <c r="BF156" s="192">
        <f t="shared" si="15"/>
        <v>0</v>
      </c>
      <c r="BG156" s="192">
        <f t="shared" si="16"/>
        <v>0</v>
      </c>
      <c r="BH156" s="192">
        <f t="shared" si="17"/>
        <v>0</v>
      </c>
      <c r="BI156" s="192">
        <f t="shared" si="18"/>
        <v>0</v>
      </c>
      <c r="BJ156" s="14" t="s">
        <v>83</v>
      </c>
      <c r="BK156" s="192">
        <f t="shared" si="19"/>
        <v>5885.66</v>
      </c>
      <c r="BL156" s="14" t="s">
        <v>130</v>
      </c>
      <c r="BM156" s="191" t="s">
        <v>434</v>
      </c>
    </row>
    <row r="157" spans="1:65" s="2" customFormat="1" ht="33" customHeight="1" x14ac:dyDescent="0.2">
      <c r="A157" s="28"/>
      <c r="B157" s="29"/>
      <c r="C157" s="180" t="s">
        <v>240</v>
      </c>
      <c r="D157" s="180" t="s">
        <v>126</v>
      </c>
      <c r="E157" s="181" t="s">
        <v>435</v>
      </c>
      <c r="F157" s="182" t="s">
        <v>436</v>
      </c>
      <c r="G157" s="183" t="s">
        <v>172</v>
      </c>
      <c r="H157" s="184">
        <v>17.7</v>
      </c>
      <c r="I157" s="185">
        <v>143</v>
      </c>
      <c r="J157" s="185">
        <f t="shared" si="10"/>
        <v>2531.1</v>
      </c>
      <c r="K157" s="186"/>
      <c r="L157" s="33"/>
      <c r="M157" s="187" t="s">
        <v>1</v>
      </c>
      <c r="N157" s="188" t="s">
        <v>40</v>
      </c>
      <c r="O157" s="189">
        <v>0</v>
      </c>
      <c r="P157" s="189">
        <f t="shared" si="11"/>
        <v>0</v>
      </c>
      <c r="Q157" s="189">
        <v>0</v>
      </c>
      <c r="R157" s="189">
        <f t="shared" si="12"/>
        <v>0</v>
      </c>
      <c r="S157" s="189">
        <v>0</v>
      </c>
      <c r="T157" s="190">
        <f t="shared" si="13"/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91" t="s">
        <v>130</v>
      </c>
      <c r="AT157" s="191" t="s">
        <v>126</v>
      </c>
      <c r="AU157" s="191" t="s">
        <v>85</v>
      </c>
      <c r="AY157" s="14" t="s">
        <v>124</v>
      </c>
      <c r="BE157" s="192">
        <f t="shared" si="14"/>
        <v>2531.1</v>
      </c>
      <c r="BF157" s="192">
        <f t="shared" si="15"/>
        <v>0</v>
      </c>
      <c r="BG157" s="192">
        <f t="shared" si="16"/>
        <v>0</v>
      </c>
      <c r="BH157" s="192">
        <f t="shared" si="17"/>
        <v>0</v>
      </c>
      <c r="BI157" s="192">
        <f t="shared" si="18"/>
        <v>0</v>
      </c>
      <c r="BJ157" s="14" t="s">
        <v>83</v>
      </c>
      <c r="BK157" s="192">
        <f t="shared" si="19"/>
        <v>2531.1</v>
      </c>
      <c r="BL157" s="14" t="s">
        <v>130</v>
      </c>
      <c r="BM157" s="191" t="s">
        <v>437</v>
      </c>
    </row>
    <row r="158" spans="1:65" s="2" customFormat="1" ht="24.15" customHeight="1" x14ac:dyDescent="0.2">
      <c r="A158" s="28"/>
      <c r="B158" s="29"/>
      <c r="C158" s="193" t="s">
        <v>244</v>
      </c>
      <c r="D158" s="193" t="s">
        <v>226</v>
      </c>
      <c r="E158" s="194" t="s">
        <v>438</v>
      </c>
      <c r="F158" s="195" t="s">
        <v>439</v>
      </c>
      <c r="G158" s="196" t="s">
        <v>172</v>
      </c>
      <c r="H158" s="197">
        <v>17.966000000000001</v>
      </c>
      <c r="I158" s="198">
        <v>283</v>
      </c>
      <c r="J158" s="198">
        <f t="shared" si="10"/>
        <v>5084.38</v>
      </c>
      <c r="K158" s="199"/>
      <c r="L158" s="200"/>
      <c r="M158" s="201" t="s">
        <v>1</v>
      </c>
      <c r="N158" s="202" t="s">
        <v>40</v>
      </c>
      <c r="O158" s="189">
        <v>0</v>
      </c>
      <c r="P158" s="189">
        <f t="shared" si="11"/>
        <v>0</v>
      </c>
      <c r="Q158" s="189">
        <v>2.1199999999999999E-3</v>
      </c>
      <c r="R158" s="189">
        <f t="shared" si="12"/>
        <v>3.8087920000000004E-2</v>
      </c>
      <c r="S158" s="189">
        <v>0</v>
      </c>
      <c r="T158" s="190">
        <f t="shared" si="13"/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91" t="s">
        <v>157</v>
      </c>
      <c r="AT158" s="191" t="s">
        <v>226</v>
      </c>
      <c r="AU158" s="191" t="s">
        <v>85</v>
      </c>
      <c r="AY158" s="14" t="s">
        <v>124</v>
      </c>
      <c r="BE158" s="192">
        <f t="shared" si="14"/>
        <v>5084.38</v>
      </c>
      <c r="BF158" s="192">
        <f t="shared" si="15"/>
        <v>0</v>
      </c>
      <c r="BG158" s="192">
        <f t="shared" si="16"/>
        <v>0</v>
      </c>
      <c r="BH158" s="192">
        <f t="shared" si="17"/>
        <v>0</v>
      </c>
      <c r="BI158" s="192">
        <f t="shared" si="18"/>
        <v>0</v>
      </c>
      <c r="BJ158" s="14" t="s">
        <v>83</v>
      </c>
      <c r="BK158" s="192">
        <f t="shared" si="19"/>
        <v>5084.38</v>
      </c>
      <c r="BL158" s="14" t="s">
        <v>130</v>
      </c>
      <c r="BM158" s="191" t="s">
        <v>440</v>
      </c>
    </row>
    <row r="159" spans="1:65" s="2" customFormat="1" ht="24.15" customHeight="1" x14ac:dyDescent="0.2">
      <c r="A159" s="28"/>
      <c r="B159" s="29"/>
      <c r="C159" s="193" t="s">
        <v>248</v>
      </c>
      <c r="D159" s="193" t="s">
        <v>226</v>
      </c>
      <c r="E159" s="194" t="s">
        <v>441</v>
      </c>
      <c r="F159" s="195" t="s">
        <v>442</v>
      </c>
      <c r="G159" s="196" t="s">
        <v>269</v>
      </c>
      <c r="H159" s="197">
        <v>1</v>
      </c>
      <c r="I159" s="198">
        <v>2500</v>
      </c>
      <c r="J159" s="198">
        <f t="shared" si="10"/>
        <v>2500</v>
      </c>
      <c r="K159" s="199"/>
      <c r="L159" s="200"/>
      <c r="M159" s="201" t="s">
        <v>1</v>
      </c>
      <c r="N159" s="202" t="s">
        <v>40</v>
      </c>
      <c r="O159" s="189">
        <v>0</v>
      </c>
      <c r="P159" s="189">
        <f t="shared" si="11"/>
        <v>0</v>
      </c>
      <c r="Q159" s="189">
        <v>1.0499999999999999E-3</v>
      </c>
      <c r="R159" s="189">
        <f t="shared" si="12"/>
        <v>1.0499999999999999E-3</v>
      </c>
      <c r="S159" s="189">
        <v>0</v>
      </c>
      <c r="T159" s="190">
        <f t="shared" si="13"/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91" t="s">
        <v>157</v>
      </c>
      <c r="AT159" s="191" t="s">
        <v>226</v>
      </c>
      <c r="AU159" s="191" t="s">
        <v>85</v>
      </c>
      <c r="AY159" s="14" t="s">
        <v>124</v>
      </c>
      <c r="BE159" s="192">
        <f t="shared" si="14"/>
        <v>2500</v>
      </c>
      <c r="BF159" s="192">
        <f t="shared" si="15"/>
        <v>0</v>
      </c>
      <c r="BG159" s="192">
        <f t="shared" si="16"/>
        <v>0</v>
      </c>
      <c r="BH159" s="192">
        <f t="shared" si="17"/>
        <v>0</v>
      </c>
      <c r="BI159" s="192">
        <f t="shared" si="18"/>
        <v>0</v>
      </c>
      <c r="BJ159" s="14" t="s">
        <v>83</v>
      </c>
      <c r="BK159" s="192">
        <f t="shared" si="19"/>
        <v>2500</v>
      </c>
      <c r="BL159" s="14" t="s">
        <v>130</v>
      </c>
      <c r="BM159" s="191" t="s">
        <v>443</v>
      </c>
    </row>
    <row r="160" spans="1:65" s="2" customFormat="1" ht="33" customHeight="1" x14ac:dyDescent="0.2">
      <c r="A160" s="28"/>
      <c r="B160" s="29"/>
      <c r="C160" s="180" t="s">
        <v>253</v>
      </c>
      <c r="D160" s="180" t="s">
        <v>126</v>
      </c>
      <c r="E160" s="181" t="s">
        <v>444</v>
      </c>
      <c r="F160" s="182" t="s">
        <v>445</v>
      </c>
      <c r="G160" s="183" t="s">
        <v>172</v>
      </c>
      <c r="H160" s="184">
        <v>4</v>
      </c>
      <c r="I160" s="185">
        <v>163</v>
      </c>
      <c r="J160" s="185">
        <f t="shared" si="10"/>
        <v>652</v>
      </c>
      <c r="K160" s="186"/>
      <c r="L160" s="33"/>
      <c r="M160" s="187" t="s">
        <v>1</v>
      </c>
      <c r="N160" s="188" t="s">
        <v>40</v>
      </c>
      <c r="O160" s="189">
        <v>0</v>
      </c>
      <c r="P160" s="189">
        <f t="shared" si="11"/>
        <v>0</v>
      </c>
      <c r="Q160" s="189">
        <v>1.0000000000000001E-5</v>
      </c>
      <c r="R160" s="189">
        <f t="shared" si="12"/>
        <v>4.0000000000000003E-5</v>
      </c>
      <c r="S160" s="189">
        <v>0</v>
      </c>
      <c r="T160" s="190">
        <f t="shared" si="13"/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91" t="s">
        <v>130</v>
      </c>
      <c r="AT160" s="191" t="s">
        <v>126</v>
      </c>
      <c r="AU160" s="191" t="s">
        <v>85</v>
      </c>
      <c r="AY160" s="14" t="s">
        <v>124</v>
      </c>
      <c r="BE160" s="192">
        <f t="shared" si="14"/>
        <v>652</v>
      </c>
      <c r="BF160" s="192">
        <f t="shared" si="15"/>
        <v>0</v>
      </c>
      <c r="BG160" s="192">
        <f t="shared" si="16"/>
        <v>0</v>
      </c>
      <c r="BH160" s="192">
        <f t="shared" si="17"/>
        <v>0</v>
      </c>
      <c r="BI160" s="192">
        <f t="shared" si="18"/>
        <v>0</v>
      </c>
      <c r="BJ160" s="14" t="s">
        <v>83</v>
      </c>
      <c r="BK160" s="192">
        <f t="shared" si="19"/>
        <v>652</v>
      </c>
      <c r="BL160" s="14" t="s">
        <v>130</v>
      </c>
      <c r="BM160" s="191" t="s">
        <v>446</v>
      </c>
    </row>
    <row r="161" spans="1:65" s="2" customFormat="1" ht="16.5" customHeight="1" x14ac:dyDescent="0.2">
      <c r="A161" s="28"/>
      <c r="B161" s="29"/>
      <c r="C161" s="193" t="s">
        <v>258</v>
      </c>
      <c r="D161" s="193" t="s">
        <v>226</v>
      </c>
      <c r="E161" s="194" t="s">
        <v>447</v>
      </c>
      <c r="F161" s="195" t="s">
        <v>448</v>
      </c>
      <c r="G161" s="196" t="s">
        <v>172</v>
      </c>
      <c r="H161" s="197">
        <v>4.12</v>
      </c>
      <c r="I161" s="198">
        <v>540</v>
      </c>
      <c r="J161" s="198">
        <f t="shared" si="10"/>
        <v>2224.8000000000002</v>
      </c>
      <c r="K161" s="199"/>
      <c r="L161" s="200"/>
      <c r="M161" s="201" t="s">
        <v>1</v>
      </c>
      <c r="N161" s="202" t="s">
        <v>40</v>
      </c>
      <c r="O161" s="189">
        <v>0</v>
      </c>
      <c r="P161" s="189">
        <f t="shared" si="11"/>
        <v>0</v>
      </c>
      <c r="Q161" s="189">
        <v>2.4099999999999998E-3</v>
      </c>
      <c r="R161" s="189">
        <f t="shared" si="12"/>
        <v>9.9291999999999991E-3</v>
      </c>
      <c r="S161" s="189">
        <v>0</v>
      </c>
      <c r="T161" s="190">
        <f t="shared" si="13"/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91" t="s">
        <v>157</v>
      </c>
      <c r="AT161" s="191" t="s">
        <v>226</v>
      </c>
      <c r="AU161" s="191" t="s">
        <v>85</v>
      </c>
      <c r="AY161" s="14" t="s">
        <v>124</v>
      </c>
      <c r="BE161" s="192">
        <f t="shared" si="14"/>
        <v>2224.8000000000002</v>
      </c>
      <c r="BF161" s="192">
        <f t="shared" si="15"/>
        <v>0</v>
      </c>
      <c r="BG161" s="192">
        <f t="shared" si="16"/>
        <v>0</v>
      </c>
      <c r="BH161" s="192">
        <f t="shared" si="17"/>
        <v>0</v>
      </c>
      <c r="BI161" s="192">
        <f t="shared" si="18"/>
        <v>0</v>
      </c>
      <c r="BJ161" s="14" t="s">
        <v>83</v>
      </c>
      <c r="BK161" s="192">
        <f t="shared" si="19"/>
        <v>2224.8000000000002</v>
      </c>
      <c r="BL161" s="14" t="s">
        <v>130</v>
      </c>
      <c r="BM161" s="191" t="s">
        <v>449</v>
      </c>
    </row>
    <row r="162" spans="1:65" s="2" customFormat="1" ht="24.15" customHeight="1" x14ac:dyDescent="0.2">
      <c r="A162" s="28"/>
      <c r="B162" s="29"/>
      <c r="C162" s="180" t="s">
        <v>262</v>
      </c>
      <c r="D162" s="180" t="s">
        <v>126</v>
      </c>
      <c r="E162" s="181" t="s">
        <v>450</v>
      </c>
      <c r="F162" s="182" t="s">
        <v>451</v>
      </c>
      <c r="G162" s="183" t="s">
        <v>274</v>
      </c>
      <c r="H162" s="184">
        <v>1</v>
      </c>
      <c r="I162" s="185">
        <v>12000</v>
      </c>
      <c r="J162" s="185">
        <f t="shared" si="10"/>
        <v>12000</v>
      </c>
      <c r="K162" s="186"/>
      <c r="L162" s="33"/>
      <c r="M162" s="187" t="s">
        <v>1</v>
      </c>
      <c r="N162" s="188" t="s">
        <v>40</v>
      </c>
      <c r="O162" s="189">
        <v>0</v>
      </c>
      <c r="P162" s="189">
        <f t="shared" si="11"/>
        <v>0</v>
      </c>
      <c r="Q162" s="189">
        <v>1.3600000000000001E-3</v>
      </c>
      <c r="R162" s="189">
        <f t="shared" si="12"/>
        <v>1.3600000000000001E-3</v>
      </c>
      <c r="S162" s="189">
        <v>0</v>
      </c>
      <c r="T162" s="190">
        <f t="shared" si="13"/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91" t="s">
        <v>130</v>
      </c>
      <c r="AT162" s="191" t="s">
        <v>126</v>
      </c>
      <c r="AU162" s="191" t="s">
        <v>85</v>
      </c>
      <c r="AY162" s="14" t="s">
        <v>124</v>
      </c>
      <c r="BE162" s="192">
        <f t="shared" si="14"/>
        <v>12000</v>
      </c>
      <c r="BF162" s="192">
        <f t="shared" si="15"/>
        <v>0</v>
      </c>
      <c r="BG162" s="192">
        <f t="shared" si="16"/>
        <v>0</v>
      </c>
      <c r="BH162" s="192">
        <f t="shared" si="17"/>
        <v>0</v>
      </c>
      <c r="BI162" s="192">
        <f t="shared" si="18"/>
        <v>0</v>
      </c>
      <c r="BJ162" s="14" t="s">
        <v>83</v>
      </c>
      <c r="BK162" s="192">
        <f t="shared" si="19"/>
        <v>12000</v>
      </c>
      <c r="BL162" s="14" t="s">
        <v>130</v>
      </c>
      <c r="BM162" s="191" t="s">
        <v>452</v>
      </c>
    </row>
    <row r="163" spans="1:65" s="2" customFormat="1" ht="21.75" customHeight="1" x14ac:dyDescent="0.2">
      <c r="A163" s="28"/>
      <c r="B163" s="29"/>
      <c r="C163" s="193" t="s">
        <v>266</v>
      </c>
      <c r="D163" s="193" t="s">
        <v>226</v>
      </c>
      <c r="E163" s="194" t="s">
        <v>453</v>
      </c>
      <c r="F163" s="195" t="s">
        <v>454</v>
      </c>
      <c r="G163" s="196" t="s">
        <v>274</v>
      </c>
      <c r="H163" s="197">
        <v>1</v>
      </c>
      <c r="I163" s="198">
        <v>29500</v>
      </c>
      <c r="J163" s="198">
        <f t="shared" si="10"/>
        <v>29500</v>
      </c>
      <c r="K163" s="199"/>
      <c r="L163" s="200"/>
      <c r="M163" s="201" t="s">
        <v>1</v>
      </c>
      <c r="N163" s="202" t="s">
        <v>40</v>
      </c>
      <c r="O163" s="189">
        <v>0</v>
      </c>
      <c r="P163" s="189">
        <f t="shared" si="11"/>
        <v>0</v>
      </c>
      <c r="Q163" s="189">
        <v>2.8199999999999999E-2</v>
      </c>
      <c r="R163" s="189">
        <f t="shared" si="12"/>
        <v>2.8199999999999999E-2</v>
      </c>
      <c r="S163" s="189">
        <v>0</v>
      </c>
      <c r="T163" s="190">
        <f t="shared" si="13"/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91" t="s">
        <v>157</v>
      </c>
      <c r="AT163" s="191" t="s">
        <v>226</v>
      </c>
      <c r="AU163" s="191" t="s">
        <v>85</v>
      </c>
      <c r="AY163" s="14" t="s">
        <v>124</v>
      </c>
      <c r="BE163" s="192">
        <f t="shared" si="14"/>
        <v>29500</v>
      </c>
      <c r="BF163" s="192">
        <f t="shared" si="15"/>
        <v>0</v>
      </c>
      <c r="BG163" s="192">
        <f t="shared" si="16"/>
        <v>0</v>
      </c>
      <c r="BH163" s="192">
        <f t="shared" si="17"/>
        <v>0</v>
      </c>
      <c r="BI163" s="192">
        <f t="shared" si="18"/>
        <v>0</v>
      </c>
      <c r="BJ163" s="14" t="s">
        <v>83</v>
      </c>
      <c r="BK163" s="192">
        <f t="shared" si="19"/>
        <v>29500</v>
      </c>
      <c r="BL163" s="14" t="s">
        <v>130</v>
      </c>
      <c r="BM163" s="191" t="s">
        <v>455</v>
      </c>
    </row>
    <row r="164" spans="1:65" s="2" customFormat="1" ht="16.5" customHeight="1" x14ac:dyDescent="0.2">
      <c r="A164" s="28"/>
      <c r="B164" s="29"/>
      <c r="C164" s="180" t="s">
        <v>271</v>
      </c>
      <c r="D164" s="180" t="s">
        <v>126</v>
      </c>
      <c r="E164" s="181" t="s">
        <v>456</v>
      </c>
      <c r="F164" s="182" t="s">
        <v>457</v>
      </c>
      <c r="G164" s="183" t="s">
        <v>172</v>
      </c>
      <c r="H164" s="184">
        <v>54.4</v>
      </c>
      <c r="I164" s="185">
        <v>20.2</v>
      </c>
      <c r="J164" s="185">
        <f t="shared" si="10"/>
        <v>1098.8800000000001</v>
      </c>
      <c r="K164" s="186"/>
      <c r="L164" s="33"/>
      <c r="M164" s="187" t="s">
        <v>1</v>
      </c>
      <c r="N164" s="188" t="s">
        <v>40</v>
      </c>
      <c r="O164" s="189">
        <v>0</v>
      </c>
      <c r="P164" s="189">
        <f t="shared" si="11"/>
        <v>0</v>
      </c>
      <c r="Q164" s="189">
        <v>0</v>
      </c>
      <c r="R164" s="189">
        <f t="shared" si="12"/>
        <v>0</v>
      </c>
      <c r="S164" s="189">
        <v>0</v>
      </c>
      <c r="T164" s="190">
        <f t="shared" si="1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91" t="s">
        <v>130</v>
      </c>
      <c r="AT164" s="191" t="s">
        <v>126</v>
      </c>
      <c r="AU164" s="191" t="s">
        <v>85</v>
      </c>
      <c r="AY164" s="14" t="s">
        <v>124</v>
      </c>
      <c r="BE164" s="192">
        <f t="shared" si="14"/>
        <v>1098.8800000000001</v>
      </c>
      <c r="BF164" s="192">
        <f t="shared" si="15"/>
        <v>0</v>
      </c>
      <c r="BG164" s="192">
        <f t="shared" si="16"/>
        <v>0</v>
      </c>
      <c r="BH164" s="192">
        <f t="shared" si="17"/>
        <v>0</v>
      </c>
      <c r="BI164" s="192">
        <f t="shared" si="18"/>
        <v>0</v>
      </c>
      <c r="BJ164" s="14" t="s">
        <v>83</v>
      </c>
      <c r="BK164" s="192">
        <f t="shared" si="19"/>
        <v>1098.8800000000001</v>
      </c>
      <c r="BL164" s="14" t="s">
        <v>130</v>
      </c>
      <c r="BM164" s="191" t="s">
        <v>458</v>
      </c>
    </row>
    <row r="165" spans="1:65" s="2" customFormat="1" ht="24.15" customHeight="1" x14ac:dyDescent="0.2">
      <c r="A165" s="28"/>
      <c r="B165" s="29"/>
      <c r="C165" s="180" t="s">
        <v>276</v>
      </c>
      <c r="D165" s="180" t="s">
        <v>126</v>
      </c>
      <c r="E165" s="181" t="s">
        <v>305</v>
      </c>
      <c r="F165" s="182" t="s">
        <v>306</v>
      </c>
      <c r="G165" s="183" t="s">
        <v>274</v>
      </c>
      <c r="H165" s="184">
        <v>4</v>
      </c>
      <c r="I165" s="185">
        <v>8580</v>
      </c>
      <c r="J165" s="185">
        <f t="shared" si="10"/>
        <v>34320</v>
      </c>
      <c r="K165" s="186"/>
      <c r="L165" s="33"/>
      <c r="M165" s="187" t="s">
        <v>1</v>
      </c>
      <c r="N165" s="188" t="s">
        <v>40</v>
      </c>
      <c r="O165" s="189">
        <v>0</v>
      </c>
      <c r="P165" s="189">
        <f t="shared" si="11"/>
        <v>0</v>
      </c>
      <c r="Q165" s="189">
        <v>0.45937</v>
      </c>
      <c r="R165" s="189">
        <f t="shared" si="12"/>
        <v>1.83748</v>
      </c>
      <c r="S165" s="189">
        <v>0</v>
      </c>
      <c r="T165" s="190">
        <f t="shared" si="1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91" t="s">
        <v>130</v>
      </c>
      <c r="AT165" s="191" t="s">
        <v>126</v>
      </c>
      <c r="AU165" s="191" t="s">
        <v>85</v>
      </c>
      <c r="AY165" s="14" t="s">
        <v>124</v>
      </c>
      <c r="BE165" s="192">
        <f t="shared" si="14"/>
        <v>34320</v>
      </c>
      <c r="BF165" s="192">
        <f t="shared" si="15"/>
        <v>0</v>
      </c>
      <c r="BG165" s="192">
        <f t="shared" si="16"/>
        <v>0</v>
      </c>
      <c r="BH165" s="192">
        <f t="shared" si="17"/>
        <v>0</v>
      </c>
      <c r="BI165" s="192">
        <f t="shared" si="18"/>
        <v>0</v>
      </c>
      <c r="BJ165" s="14" t="s">
        <v>83</v>
      </c>
      <c r="BK165" s="192">
        <f t="shared" si="19"/>
        <v>34320</v>
      </c>
      <c r="BL165" s="14" t="s">
        <v>130</v>
      </c>
      <c r="BM165" s="191" t="s">
        <v>459</v>
      </c>
    </row>
    <row r="166" spans="1:65" s="2" customFormat="1" ht="16.5" customHeight="1" x14ac:dyDescent="0.2">
      <c r="A166" s="28"/>
      <c r="B166" s="29"/>
      <c r="C166" s="180" t="s">
        <v>280</v>
      </c>
      <c r="D166" s="180" t="s">
        <v>126</v>
      </c>
      <c r="E166" s="181" t="s">
        <v>330</v>
      </c>
      <c r="F166" s="182" t="s">
        <v>331</v>
      </c>
      <c r="G166" s="183" t="s">
        <v>274</v>
      </c>
      <c r="H166" s="184">
        <v>1</v>
      </c>
      <c r="I166" s="185">
        <v>1190</v>
      </c>
      <c r="J166" s="185">
        <f t="shared" si="10"/>
        <v>1190</v>
      </c>
      <c r="K166" s="186"/>
      <c r="L166" s="33"/>
      <c r="M166" s="187" t="s">
        <v>1</v>
      </c>
      <c r="N166" s="188" t="s">
        <v>40</v>
      </c>
      <c r="O166" s="189">
        <v>0</v>
      </c>
      <c r="P166" s="189">
        <f t="shared" si="11"/>
        <v>0</v>
      </c>
      <c r="Q166" s="189">
        <v>0.32906000000000002</v>
      </c>
      <c r="R166" s="189">
        <f t="shared" si="12"/>
        <v>0.32906000000000002</v>
      </c>
      <c r="S166" s="189">
        <v>0</v>
      </c>
      <c r="T166" s="190">
        <f t="shared" si="1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91" t="s">
        <v>130</v>
      </c>
      <c r="AT166" s="191" t="s">
        <v>126</v>
      </c>
      <c r="AU166" s="191" t="s">
        <v>85</v>
      </c>
      <c r="AY166" s="14" t="s">
        <v>124</v>
      </c>
      <c r="BE166" s="192">
        <f t="shared" si="14"/>
        <v>1190</v>
      </c>
      <c r="BF166" s="192">
        <f t="shared" si="15"/>
        <v>0</v>
      </c>
      <c r="BG166" s="192">
        <f t="shared" si="16"/>
        <v>0</v>
      </c>
      <c r="BH166" s="192">
        <f t="shared" si="17"/>
        <v>0</v>
      </c>
      <c r="BI166" s="192">
        <f t="shared" si="18"/>
        <v>0</v>
      </c>
      <c r="BJ166" s="14" t="s">
        <v>83</v>
      </c>
      <c r="BK166" s="192">
        <f t="shared" si="19"/>
        <v>1190</v>
      </c>
      <c r="BL166" s="14" t="s">
        <v>130</v>
      </c>
      <c r="BM166" s="191" t="s">
        <v>460</v>
      </c>
    </row>
    <row r="167" spans="1:65" s="2" customFormat="1" ht="16.5" customHeight="1" x14ac:dyDescent="0.2">
      <c r="A167" s="28"/>
      <c r="B167" s="29"/>
      <c r="C167" s="193" t="s">
        <v>284</v>
      </c>
      <c r="D167" s="193" t="s">
        <v>226</v>
      </c>
      <c r="E167" s="194" t="s">
        <v>334</v>
      </c>
      <c r="F167" s="195" t="s">
        <v>335</v>
      </c>
      <c r="G167" s="196" t="s">
        <v>274</v>
      </c>
      <c r="H167" s="197">
        <v>1</v>
      </c>
      <c r="I167" s="198">
        <v>2510</v>
      </c>
      <c r="J167" s="198">
        <f t="shared" si="10"/>
        <v>2510</v>
      </c>
      <c r="K167" s="199"/>
      <c r="L167" s="200"/>
      <c r="M167" s="201" t="s">
        <v>1</v>
      </c>
      <c r="N167" s="202" t="s">
        <v>40</v>
      </c>
      <c r="O167" s="189">
        <v>0</v>
      </c>
      <c r="P167" s="189">
        <f t="shared" si="11"/>
        <v>0</v>
      </c>
      <c r="Q167" s="189">
        <v>2.9499999999999998E-2</v>
      </c>
      <c r="R167" s="189">
        <f t="shared" si="12"/>
        <v>2.9499999999999998E-2</v>
      </c>
      <c r="S167" s="189">
        <v>0</v>
      </c>
      <c r="T167" s="190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91" t="s">
        <v>157</v>
      </c>
      <c r="AT167" s="191" t="s">
        <v>226</v>
      </c>
      <c r="AU167" s="191" t="s">
        <v>85</v>
      </c>
      <c r="AY167" s="14" t="s">
        <v>124</v>
      </c>
      <c r="BE167" s="192">
        <f t="shared" si="14"/>
        <v>2510</v>
      </c>
      <c r="BF167" s="192">
        <f t="shared" si="15"/>
        <v>0</v>
      </c>
      <c r="BG167" s="192">
        <f t="shared" si="16"/>
        <v>0</v>
      </c>
      <c r="BH167" s="192">
        <f t="shared" si="17"/>
        <v>0</v>
      </c>
      <c r="BI167" s="192">
        <f t="shared" si="18"/>
        <v>0</v>
      </c>
      <c r="BJ167" s="14" t="s">
        <v>83</v>
      </c>
      <c r="BK167" s="192">
        <f t="shared" si="19"/>
        <v>2510</v>
      </c>
      <c r="BL167" s="14" t="s">
        <v>130</v>
      </c>
      <c r="BM167" s="191" t="s">
        <v>461</v>
      </c>
    </row>
    <row r="168" spans="1:65" s="2" customFormat="1" ht="24.15" customHeight="1" x14ac:dyDescent="0.2">
      <c r="A168" s="28"/>
      <c r="B168" s="29"/>
      <c r="C168" s="180" t="s">
        <v>288</v>
      </c>
      <c r="D168" s="180" t="s">
        <v>126</v>
      </c>
      <c r="E168" s="181" t="s">
        <v>338</v>
      </c>
      <c r="F168" s="182" t="s">
        <v>339</v>
      </c>
      <c r="G168" s="183" t="s">
        <v>274</v>
      </c>
      <c r="H168" s="184">
        <v>8</v>
      </c>
      <c r="I168" s="185">
        <v>317</v>
      </c>
      <c r="J168" s="185">
        <f t="shared" si="10"/>
        <v>2536</v>
      </c>
      <c r="K168" s="186"/>
      <c r="L168" s="33"/>
      <c r="M168" s="187" t="s">
        <v>1</v>
      </c>
      <c r="N168" s="188" t="s">
        <v>40</v>
      </c>
      <c r="O168" s="189">
        <v>0</v>
      </c>
      <c r="P168" s="189">
        <f t="shared" si="11"/>
        <v>0</v>
      </c>
      <c r="Q168" s="189">
        <v>1.6000000000000001E-4</v>
      </c>
      <c r="R168" s="189">
        <f t="shared" si="12"/>
        <v>1.2800000000000001E-3</v>
      </c>
      <c r="S168" s="189">
        <v>0</v>
      </c>
      <c r="T168" s="190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91" t="s">
        <v>130</v>
      </c>
      <c r="AT168" s="191" t="s">
        <v>126</v>
      </c>
      <c r="AU168" s="191" t="s">
        <v>85</v>
      </c>
      <c r="AY168" s="14" t="s">
        <v>124</v>
      </c>
      <c r="BE168" s="192">
        <f t="shared" si="14"/>
        <v>2536</v>
      </c>
      <c r="BF168" s="192">
        <f t="shared" si="15"/>
        <v>0</v>
      </c>
      <c r="BG168" s="192">
        <f t="shared" si="16"/>
        <v>0</v>
      </c>
      <c r="BH168" s="192">
        <f t="shared" si="17"/>
        <v>0</v>
      </c>
      <c r="BI168" s="192">
        <f t="shared" si="18"/>
        <v>0</v>
      </c>
      <c r="BJ168" s="14" t="s">
        <v>83</v>
      </c>
      <c r="BK168" s="192">
        <f t="shared" si="19"/>
        <v>2536</v>
      </c>
      <c r="BL168" s="14" t="s">
        <v>130</v>
      </c>
      <c r="BM168" s="191" t="s">
        <v>462</v>
      </c>
    </row>
    <row r="169" spans="1:65" s="2" customFormat="1" ht="16.5" customHeight="1" x14ac:dyDescent="0.2">
      <c r="A169" s="28"/>
      <c r="B169" s="29"/>
      <c r="C169" s="180" t="s">
        <v>292</v>
      </c>
      <c r="D169" s="180" t="s">
        <v>126</v>
      </c>
      <c r="E169" s="181" t="s">
        <v>342</v>
      </c>
      <c r="F169" s="182" t="s">
        <v>343</v>
      </c>
      <c r="G169" s="183" t="s">
        <v>172</v>
      </c>
      <c r="H169" s="184">
        <v>58.4</v>
      </c>
      <c r="I169" s="185">
        <v>57</v>
      </c>
      <c r="J169" s="185">
        <f t="shared" si="10"/>
        <v>3328.8</v>
      </c>
      <c r="K169" s="186"/>
      <c r="L169" s="33"/>
      <c r="M169" s="187" t="s">
        <v>1</v>
      </c>
      <c r="N169" s="188" t="s">
        <v>40</v>
      </c>
      <c r="O169" s="189">
        <v>0</v>
      </c>
      <c r="P169" s="189">
        <f t="shared" si="11"/>
        <v>0</v>
      </c>
      <c r="Q169" s="189">
        <v>1.9000000000000001E-4</v>
      </c>
      <c r="R169" s="189">
        <f t="shared" si="12"/>
        <v>1.1096E-2</v>
      </c>
      <c r="S169" s="189">
        <v>0</v>
      </c>
      <c r="T169" s="190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91" t="s">
        <v>130</v>
      </c>
      <c r="AT169" s="191" t="s">
        <v>126</v>
      </c>
      <c r="AU169" s="191" t="s">
        <v>85</v>
      </c>
      <c r="AY169" s="14" t="s">
        <v>124</v>
      </c>
      <c r="BE169" s="192">
        <f t="shared" si="14"/>
        <v>3328.8</v>
      </c>
      <c r="BF169" s="192">
        <f t="shared" si="15"/>
        <v>0</v>
      </c>
      <c r="BG169" s="192">
        <f t="shared" si="16"/>
        <v>0</v>
      </c>
      <c r="BH169" s="192">
        <f t="shared" si="17"/>
        <v>0</v>
      </c>
      <c r="BI169" s="192">
        <f t="shared" si="18"/>
        <v>0</v>
      </c>
      <c r="BJ169" s="14" t="s">
        <v>83</v>
      </c>
      <c r="BK169" s="192">
        <f t="shared" si="19"/>
        <v>3328.8</v>
      </c>
      <c r="BL169" s="14" t="s">
        <v>130</v>
      </c>
      <c r="BM169" s="191" t="s">
        <v>463</v>
      </c>
    </row>
    <row r="170" spans="1:65" s="2" customFormat="1" ht="21.75" customHeight="1" x14ac:dyDescent="0.2">
      <c r="A170" s="28"/>
      <c r="B170" s="29"/>
      <c r="C170" s="180" t="s">
        <v>296</v>
      </c>
      <c r="D170" s="180" t="s">
        <v>126</v>
      </c>
      <c r="E170" s="181" t="s">
        <v>346</v>
      </c>
      <c r="F170" s="182" t="s">
        <v>347</v>
      </c>
      <c r="G170" s="183" t="s">
        <v>172</v>
      </c>
      <c r="H170" s="184">
        <v>58.4</v>
      </c>
      <c r="I170" s="185">
        <v>15.2</v>
      </c>
      <c r="J170" s="185">
        <f t="shared" si="10"/>
        <v>887.68</v>
      </c>
      <c r="K170" s="186"/>
      <c r="L170" s="33"/>
      <c r="M170" s="187" t="s">
        <v>1</v>
      </c>
      <c r="N170" s="188" t="s">
        <v>40</v>
      </c>
      <c r="O170" s="189">
        <v>0</v>
      </c>
      <c r="P170" s="189">
        <f t="shared" si="11"/>
        <v>0</v>
      </c>
      <c r="Q170" s="189">
        <v>6.9999999999999994E-5</v>
      </c>
      <c r="R170" s="189">
        <f t="shared" si="12"/>
        <v>4.0879999999999996E-3</v>
      </c>
      <c r="S170" s="189">
        <v>0</v>
      </c>
      <c r="T170" s="190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91" t="s">
        <v>130</v>
      </c>
      <c r="AT170" s="191" t="s">
        <v>126</v>
      </c>
      <c r="AU170" s="191" t="s">
        <v>85</v>
      </c>
      <c r="AY170" s="14" t="s">
        <v>124</v>
      </c>
      <c r="BE170" s="192">
        <f t="shared" si="14"/>
        <v>887.68</v>
      </c>
      <c r="BF170" s="192">
        <f t="shared" si="15"/>
        <v>0</v>
      </c>
      <c r="BG170" s="192">
        <f t="shared" si="16"/>
        <v>0</v>
      </c>
      <c r="BH170" s="192">
        <f t="shared" si="17"/>
        <v>0</v>
      </c>
      <c r="BI170" s="192">
        <f t="shared" si="18"/>
        <v>0</v>
      </c>
      <c r="BJ170" s="14" t="s">
        <v>83</v>
      </c>
      <c r="BK170" s="192">
        <f t="shared" si="19"/>
        <v>887.68</v>
      </c>
      <c r="BL170" s="14" t="s">
        <v>130</v>
      </c>
      <c r="BM170" s="191" t="s">
        <v>464</v>
      </c>
    </row>
    <row r="171" spans="1:65" s="2" customFormat="1" ht="24.15" customHeight="1" x14ac:dyDescent="0.2">
      <c r="A171" s="28"/>
      <c r="B171" s="29"/>
      <c r="C171" s="180" t="s">
        <v>300</v>
      </c>
      <c r="D171" s="180" t="s">
        <v>126</v>
      </c>
      <c r="E171" s="181" t="s">
        <v>465</v>
      </c>
      <c r="F171" s="182" t="s">
        <v>466</v>
      </c>
      <c r="G171" s="183" t="s">
        <v>315</v>
      </c>
      <c r="H171" s="184">
        <v>1</v>
      </c>
      <c r="I171" s="185">
        <v>23000</v>
      </c>
      <c r="J171" s="185">
        <f t="shared" si="10"/>
        <v>23000</v>
      </c>
      <c r="K171" s="186"/>
      <c r="L171" s="33"/>
      <c r="M171" s="187" t="s">
        <v>1</v>
      </c>
      <c r="N171" s="188" t="s">
        <v>40</v>
      </c>
      <c r="O171" s="189">
        <v>0</v>
      </c>
      <c r="P171" s="189">
        <f t="shared" si="11"/>
        <v>0</v>
      </c>
      <c r="Q171" s="189">
        <v>0</v>
      </c>
      <c r="R171" s="189">
        <f t="shared" si="12"/>
        <v>0</v>
      </c>
      <c r="S171" s="189">
        <v>0</v>
      </c>
      <c r="T171" s="190">
        <f t="shared" si="13"/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91" t="s">
        <v>130</v>
      </c>
      <c r="AT171" s="191" t="s">
        <v>126</v>
      </c>
      <c r="AU171" s="191" t="s">
        <v>85</v>
      </c>
      <c r="AY171" s="14" t="s">
        <v>124</v>
      </c>
      <c r="BE171" s="192">
        <f t="shared" si="14"/>
        <v>23000</v>
      </c>
      <c r="BF171" s="192">
        <f t="shared" si="15"/>
        <v>0</v>
      </c>
      <c r="BG171" s="192">
        <f t="shared" si="16"/>
        <v>0</v>
      </c>
      <c r="BH171" s="192">
        <f t="shared" si="17"/>
        <v>0</v>
      </c>
      <c r="BI171" s="192">
        <f t="shared" si="18"/>
        <v>0</v>
      </c>
      <c r="BJ171" s="14" t="s">
        <v>83</v>
      </c>
      <c r="BK171" s="192">
        <f t="shared" si="19"/>
        <v>23000</v>
      </c>
      <c r="BL171" s="14" t="s">
        <v>130</v>
      </c>
      <c r="BM171" s="191" t="s">
        <v>467</v>
      </c>
    </row>
    <row r="172" spans="1:65" s="2" customFormat="1" ht="24.15" customHeight="1" x14ac:dyDescent="0.2">
      <c r="A172" s="28"/>
      <c r="B172" s="29"/>
      <c r="C172" s="180" t="s">
        <v>304</v>
      </c>
      <c r="D172" s="180" t="s">
        <v>126</v>
      </c>
      <c r="E172" s="181" t="s">
        <v>468</v>
      </c>
      <c r="F172" s="182" t="s">
        <v>469</v>
      </c>
      <c r="G172" s="183" t="s">
        <v>315</v>
      </c>
      <c r="H172" s="184">
        <v>1</v>
      </c>
      <c r="I172" s="185">
        <v>25120</v>
      </c>
      <c r="J172" s="185">
        <f t="shared" si="10"/>
        <v>25120</v>
      </c>
      <c r="K172" s="186"/>
      <c r="L172" s="33"/>
      <c r="M172" s="187" t="s">
        <v>1</v>
      </c>
      <c r="N172" s="188" t="s">
        <v>40</v>
      </c>
      <c r="O172" s="189">
        <v>0</v>
      </c>
      <c r="P172" s="189">
        <f t="shared" si="11"/>
        <v>0</v>
      </c>
      <c r="Q172" s="189">
        <v>0</v>
      </c>
      <c r="R172" s="189">
        <f t="shared" si="12"/>
        <v>0</v>
      </c>
      <c r="S172" s="189">
        <v>0</v>
      </c>
      <c r="T172" s="190">
        <f t="shared" si="13"/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91" t="s">
        <v>130</v>
      </c>
      <c r="AT172" s="191" t="s">
        <v>126</v>
      </c>
      <c r="AU172" s="191" t="s">
        <v>85</v>
      </c>
      <c r="AY172" s="14" t="s">
        <v>124</v>
      </c>
      <c r="BE172" s="192">
        <f t="shared" si="14"/>
        <v>25120</v>
      </c>
      <c r="BF172" s="192">
        <f t="shared" si="15"/>
        <v>0</v>
      </c>
      <c r="BG172" s="192">
        <f t="shared" si="16"/>
        <v>0</v>
      </c>
      <c r="BH172" s="192">
        <f t="shared" si="17"/>
        <v>0</v>
      </c>
      <c r="BI172" s="192">
        <f t="shared" si="18"/>
        <v>0</v>
      </c>
      <c r="BJ172" s="14" t="s">
        <v>83</v>
      </c>
      <c r="BK172" s="192">
        <f t="shared" si="19"/>
        <v>25120</v>
      </c>
      <c r="BL172" s="14" t="s">
        <v>130</v>
      </c>
      <c r="BM172" s="191" t="s">
        <v>470</v>
      </c>
    </row>
    <row r="173" spans="1:65" s="12" customFormat="1" ht="22.8" customHeight="1" x14ac:dyDescent="0.25">
      <c r="B173" s="165"/>
      <c r="C173" s="166"/>
      <c r="D173" s="167" t="s">
        <v>74</v>
      </c>
      <c r="E173" s="178" t="s">
        <v>384</v>
      </c>
      <c r="F173" s="178" t="s">
        <v>385</v>
      </c>
      <c r="G173" s="166"/>
      <c r="H173" s="166"/>
      <c r="I173" s="166"/>
      <c r="J173" s="179">
        <f>BK173</f>
        <v>2854.56</v>
      </c>
      <c r="K173" s="166"/>
      <c r="L173" s="170"/>
      <c r="M173" s="171"/>
      <c r="N173" s="172"/>
      <c r="O173" s="172"/>
      <c r="P173" s="173">
        <f>P174</f>
        <v>0</v>
      </c>
      <c r="Q173" s="172"/>
      <c r="R173" s="173">
        <f>R174</f>
        <v>0</v>
      </c>
      <c r="S173" s="172"/>
      <c r="T173" s="174">
        <f>T174</f>
        <v>0</v>
      </c>
      <c r="AR173" s="175" t="s">
        <v>83</v>
      </c>
      <c r="AT173" s="176" t="s">
        <v>74</v>
      </c>
      <c r="AU173" s="176" t="s">
        <v>83</v>
      </c>
      <c r="AY173" s="175" t="s">
        <v>124</v>
      </c>
      <c r="BK173" s="177">
        <f>BK174</f>
        <v>2854.56</v>
      </c>
    </row>
    <row r="174" spans="1:65" s="2" customFormat="1" ht="24.15" customHeight="1" x14ac:dyDescent="0.2">
      <c r="A174" s="28"/>
      <c r="B174" s="29"/>
      <c r="C174" s="180" t="s">
        <v>308</v>
      </c>
      <c r="D174" s="180" t="s">
        <v>126</v>
      </c>
      <c r="E174" s="181" t="s">
        <v>387</v>
      </c>
      <c r="F174" s="182" t="s">
        <v>388</v>
      </c>
      <c r="G174" s="183" t="s">
        <v>211</v>
      </c>
      <c r="H174" s="184">
        <v>2.504</v>
      </c>
      <c r="I174" s="185">
        <v>1140</v>
      </c>
      <c r="J174" s="185">
        <f>ROUND(I174*H174,2)</f>
        <v>2854.56</v>
      </c>
      <c r="K174" s="186"/>
      <c r="L174" s="33"/>
      <c r="M174" s="203" t="s">
        <v>1</v>
      </c>
      <c r="N174" s="204" t="s">
        <v>40</v>
      </c>
      <c r="O174" s="205">
        <v>0</v>
      </c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91" t="s">
        <v>130</v>
      </c>
      <c r="AT174" s="191" t="s">
        <v>126</v>
      </c>
      <c r="AU174" s="191" t="s">
        <v>85</v>
      </c>
      <c r="AY174" s="14" t="s">
        <v>124</v>
      </c>
      <c r="BE174" s="192">
        <f>IF(N174="základní",J174,0)</f>
        <v>2854.56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4" t="s">
        <v>83</v>
      </c>
      <c r="BK174" s="192">
        <f>ROUND(I174*H174,2)</f>
        <v>2854.56</v>
      </c>
      <c r="BL174" s="14" t="s">
        <v>130</v>
      </c>
      <c r="BM174" s="191" t="s">
        <v>471</v>
      </c>
    </row>
    <row r="175" spans="1:65" s="2" customFormat="1" ht="6.9" customHeight="1" x14ac:dyDescent="0.2">
      <c r="A175" s="28"/>
      <c r="B175" s="48"/>
      <c r="C175" s="49"/>
      <c r="D175" s="49"/>
      <c r="E175" s="49"/>
      <c r="F175" s="49"/>
      <c r="G175" s="49"/>
      <c r="H175" s="49"/>
      <c r="I175" s="49"/>
      <c r="J175" s="49"/>
      <c r="K175" s="49"/>
      <c r="L175" s="33"/>
      <c r="M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</row>
  </sheetData>
  <sheetProtection algorithmName="SHA-512" hashValue="Tu18denwOlaxrTkgw7eBiVyPIVbGAv2b5oRZRRI4RRTVF8MJjfX+NaE16T5CoGOHCg5zDgu0OoxKiwg6JSHR0g==" saltValue="lsj0gyoK84xZsLhVB7/AA9K2bG4h1TmX/dXcSpPL1xZ9Lb/1i7lZPS5p4ONXSbwTibFCDLNvpxWWfN0mqPw4Sg==" spinCount="100000" sheet="1" objects="1" scenarios="1" formatColumns="0" formatRows="0" autoFilter="0"/>
  <autoFilter ref="C122:K174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6"/>
  <sheetViews>
    <sheetView showGridLines="0" workbookViewId="0"/>
  </sheetViews>
  <sheetFormatPr defaultRowHeight="14.4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 x14ac:dyDescent="0.2">
      <c r="A1" s="19"/>
    </row>
    <row r="2" spans="1:46" s="1" customFormat="1" ht="36.9" customHeight="1" x14ac:dyDescent="0.2"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91</v>
      </c>
    </row>
    <row r="3" spans="1:46" s="1" customFormat="1" ht="6.9" customHeight="1" x14ac:dyDescent="0.2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7"/>
      <c r="AT3" s="14" t="s">
        <v>85</v>
      </c>
    </row>
    <row r="4" spans="1:46" s="1" customFormat="1" ht="24.9" customHeight="1" x14ac:dyDescent="0.2">
      <c r="B4" s="17"/>
      <c r="D4" s="104" t="s">
        <v>92</v>
      </c>
      <c r="L4" s="17"/>
      <c r="M4" s="105" t="s">
        <v>10</v>
      </c>
      <c r="AT4" s="14" t="s">
        <v>4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106" t="s">
        <v>14</v>
      </c>
      <c r="L6" s="17"/>
    </row>
    <row r="7" spans="1:46" s="1" customFormat="1" ht="16.5" customHeight="1" x14ac:dyDescent="0.2">
      <c r="B7" s="17"/>
      <c r="E7" s="243" t="str">
        <f>'Rekapitulace stavby'!K6</f>
        <v>Hasičská zbrojnice – Dolní Jirčany, Vodovod a splašková kanalizace</v>
      </c>
      <c r="F7" s="244"/>
      <c r="G7" s="244"/>
      <c r="H7" s="244"/>
      <c r="L7" s="17"/>
    </row>
    <row r="8" spans="1:46" s="2" customFormat="1" ht="12" customHeight="1" x14ac:dyDescent="0.2">
      <c r="A8" s="28"/>
      <c r="B8" s="33"/>
      <c r="C8" s="28"/>
      <c r="D8" s="106" t="s">
        <v>93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 x14ac:dyDescent="0.2">
      <c r="A9" s="28"/>
      <c r="B9" s="33"/>
      <c r="C9" s="28"/>
      <c r="D9" s="28"/>
      <c r="E9" s="245" t="s">
        <v>472</v>
      </c>
      <c r="F9" s="246"/>
      <c r="G9" s="246"/>
      <c r="H9" s="246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0.199999999999999" x14ac:dyDescent="0.2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 x14ac:dyDescent="0.2">
      <c r="A11" s="28"/>
      <c r="B11" s="33"/>
      <c r="C11" s="28"/>
      <c r="D11" s="106" t="s">
        <v>16</v>
      </c>
      <c r="E11" s="28"/>
      <c r="F11" s="107" t="s">
        <v>1</v>
      </c>
      <c r="G11" s="28"/>
      <c r="H11" s="28"/>
      <c r="I11" s="106" t="s">
        <v>17</v>
      </c>
      <c r="J11" s="107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33"/>
      <c r="C12" s="28"/>
      <c r="D12" s="106" t="s">
        <v>18</v>
      </c>
      <c r="E12" s="28"/>
      <c r="F12" s="107" t="s">
        <v>19</v>
      </c>
      <c r="G12" s="28"/>
      <c r="H12" s="28"/>
      <c r="I12" s="106" t="s">
        <v>20</v>
      </c>
      <c r="J12" s="108" t="str">
        <f>'Rekapitulace stavby'!AN8</f>
        <v>10. 10. 2022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8" customHeight="1" x14ac:dyDescent="0.2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33"/>
      <c r="C14" s="28"/>
      <c r="D14" s="106" t="s">
        <v>22</v>
      </c>
      <c r="E14" s="28"/>
      <c r="F14" s="28"/>
      <c r="G14" s="28"/>
      <c r="H14" s="28"/>
      <c r="I14" s="106" t="s">
        <v>23</v>
      </c>
      <c r="J14" s="107" t="s">
        <v>24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 x14ac:dyDescent="0.2">
      <c r="A15" s="28"/>
      <c r="B15" s="33"/>
      <c r="C15" s="28"/>
      <c r="D15" s="28"/>
      <c r="E15" s="107" t="s">
        <v>25</v>
      </c>
      <c r="F15" s="28"/>
      <c r="G15" s="28"/>
      <c r="H15" s="28"/>
      <c r="I15" s="106" t="s">
        <v>26</v>
      </c>
      <c r="J15" s="107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" customHeight="1" x14ac:dyDescent="0.2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 x14ac:dyDescent="0.2">
      <c r="A17" s="28"/>
      <c r="B17" s="33"/>
      <c r="C17" s="28"/>
      <c r="D17" s="106" t="s">
        <v>27</v>
      </c>
      <c r="E17" s="28"/>
      <c r="F17" s="28"/>
      <c r="G17" s="28"/>
      <c r="H17" s="28"/>
      <c r="I17" s="106" t="s">
        <v>23</v>
      </c>
      <c r="J17" s="107" t="str">
        <f>'Rekapitulace stavby'!AN13</f>
        <v/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 x14ac:dyDescent="0.2">
      <c r="A18" s="28"/>
      <c r="B18" s="33"/>
      <c r="C18" s="28"/>
      <c r="D18" s="28"/>
      <c r="E18" s="247" t="str">
        <f>'Rekapitulace stavby'!E14</f>
        <v xml:space="preserve"> </v>
      </c>
      <c r="F18" s="247"/>
      <c r="G18" s="247"/>
      <c r="H18" s="247"/>
      <c r="I18" s="106" t="s">
        <v>26</v>
      </c>
      <c r="J18" s="107" t="str">
        <f>'Rekapitulace stavby'!AN14</f>
        <v/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" customHeight="1" x14ac:dyDescent="0.2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 x14ac:dyDescent="0.2">
      <c r="A20" s="28"/>
      <c r="B20" s="33"/>
      <c r="C20" s="28"/>
      <c r="D20" s="106" t="s">
        <v>29</v>
      </c>
      <c r="E20" s="28"/>
      <c r="F20" s="28"/>
      <c r="G20" s="28"/>
      <c r="H20" s="28"/>
      <c r="I20" s="106" t="s">
        <v>23</v>
      </c>
      <c r="J20" s="107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 x14ac:dyDescent="0.2">
      <c r="A21" s="28"/>
      <c r="B21" s="33"/>
      <c r="C21" s="28"/>
      <c r="D21" s="28"/>
      <c r="E21" s="107" t="s">
        <v>31</v>
      </c>
      <c r="F21" s="28"/>
      <c r="G21" s="28"/>
      <c r="H21" s="28"/>
      <c r="I21" s="106" t="s">
        <v>26</v>
      </c>
      <c r="J21" s="107" t="s">
        <v>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" customHeight="1" x14ac:dyDescent="0.2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 x14ac:dyDescent="0.2">
      <c r="A23" s="28"/>
      <c r="B23" s="33"/>
      <c r="C23" s="28"/>
      <c r="D23" s="106" t="s">
        <v>33</v>
      </c>
      <c r="E23" s="28"/>
      <c r="F23" s="28"/>
      <c r="G23" s="28"/>
      <c r="H23" s="28"/>
      <c r="I23" s="106" t="s">
        <v>23</v>
      </c>
      <c r="J23" s="107" t="s">
        <v>1</v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 x14ac:dyDescent="0.2">
      <c r="A24" s="28"/>
      <c r="B24" s="33"/>
      <c r="C24" s="28"/>
      <c r="D24" s="28"/>
      <c r="E24" s="107" t="s">
        <v>28</v>
      </c>
      <c r="F24" s="28"/>
      <c r="G24" s="28"/>
      <c r="H24" s="28"/>
      <c r="I24" s="106" t="s">
        <v>26</v>
      </c>
      <c r="J24" s="107" t="s">
        <v>1</v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" customHeight="1" x14ac:dyDescent="0.2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 x14ac:dyDescent="0.2">
      <c r="A26" s="28"/>
      <c r="B26" s="33"/>
      <c r="C26" s="28"/>
      <c r="D26" s="106" t="s">
        <v>34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 x14ac:dyDescent="0.2">
      <c r="A27" s="109"/>
      <c r="B27" s="110"/>
      <c r="C27" s="109"/>
      <c r="D27" s="109"/>
      <c r="E27" s="248" t="s">
        <v>1</v>
      </c>
      <c r="F27" s="248"/>
      <c r="G27" s="248"/>
      <c r="H27" s="248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 x14ac:dyDescent="0.2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" customHeight="1" x14ac:dyDescent="0.2">
      <c r="A29" s="28"/>
      <c r="B29" s="33"/>
      <c r="C29" s="28"/>
      <c r="D29" s="112"/>
      <c r="E29" s="112"/>
      <c r="F29" s="112"/>
      <c r="G29" s="112"/>
      <c r="H29" s="112"/>
      <c r="I29" s="112"/>
      <c r="J29" s="112"/>
      <c r="K29" s="112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 x14ac:dyDescent="0.2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114">
        <f>ROUND(J119, 2)</f>
        <v>60000</v>
      </c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" customHeight="1" x14ac:dyDescent="0.2">
      <c r="A31" s="28"/>
      <c r="B31" s="33"/>
      <c r="C31" s="28"/>
      <c r="D31" s="112"/>
      <c r="E31" s="112"/>
      <c r="F31" s="112"/>
      <c r="G31" s="112"/>
      <c r="H31" s="112"/>
      <c r="I31" s="112"/>
      <c r="J31" s="112"/>
      <c r="K31" s="112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" customHeight="1" x14ac:dyDescent="0.2">
      <c r="A32" s="28"/>
      <c r="B32" s="33"/>
      <c r="C32" s="28"/>
      <c r="D32" s="28"/>
      <c r="E32" s="28"/>
      <c r="F32" s="115" t="s">
        <v>37</v>
      </c>
      <c r="G32" s="28"/>
      <c r="H32" s="28"/>
      <c r="I32" s="115" t="s">
        <v>36</v>
      </c>
      <c r="J32" s="115" t="s">
        <v>38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" customHeight="1" x14ac:dyDescent="0.2">
      <c r="A33" s="28"/>
      <c r="B33" s="33"/>
      <c r="C33" s="28"/>
      <c r="D33" s="116" t="s">
        <v>39</v>
      </c>
      <c r="E33" s="106" t="s">
        <v>40</v>
      </c>
      <c r="F33" s="117">
        <f>ROUND((SUM(BE119:BE125)),  2)</f>
        <v>60000</v>
      </c>
      <c r="G33" s="28"/>
      <c r="H33" s="28"/>
      <c r="I33" s="118">
        <v>0.21</v>
      </c>
      <c r="J33" s="117">
        <f>ROUND(((SUM(BE119:BE125))*I33),  2)</f>
        <v>12600</v>
      </c>
      <c r="K33" s="2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customHeight="1" x14ac:dyDescent="0.2">
      <c r="A34" s="28"/>
      <c r="B34" s="33"/>
      <c r="C34" s="28"/>
      <c r="D34" s="28"/>
      <c r="E34" s="106" t="s">
        <v>41</v>
      </c>
      <c r="F34" s="117">
        <f>ROUND((SUM(BF119:BF125)),  2)</f>
        <v>0</v>
      </c>
      <c r="G34" s="28"/>
      <c r="H34" s="28"/>
      <c r="I34" s="118">
        <v>0.15</v>
      </c>
      <c r="J34" s="117">
        <f>ROUND(((SUM(BF119:BF125))*I34),  2)</f>
        <v>0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hidden="1" customHeight="1" x14ac:dyDescent="0.2">
      <c r="A35" s="28"/>
      <c r="B35" s="33"/>
      <c r="C35" s="28"/>
      <c r="D35" s="28"/>
      <c r="E35" s="106" t="s">
        <v>42</v>
      </c>
      <c r="F35" s="117">
        <f>ROUND((SUM(BG119:BG125)),  2)</f>
        <v>0</v>
      </c>
      <c r="G35" s="28"/>
      <c r="H35" s="28"/>
      <c r="I35" s="118">
        <v>0.21</v>
      </c>
      <c r="J35" s="117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" hidden="1" customHeight="1" x14ac:dyDescent="0.2">
      <c r="A36" s="28"/>
      <c r="B36" s="33"/>
      <c r="C36" s="28"/>
      <c r="D36" s="28"/>
      <c r="E36" s="106" t="s">
        <v>43</v>
      </c>
      <c r="F36" s="117">
        <f>ROUND((SUM(BH119:BH125)),  2)</f>
        <v>0</v>
      </c>
      <c r="G36" s="28"/>
      <c r="H36" s="28"/>
      <c r="I36" s="118">
        <v>0.15</v>
      </c>
      <c r="J36" s="117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" hidden="1" customHeight="1" x14ac:dyDescent="0.2">
      <c r="A37" s="28"/>
      <c r="B37" s="33"/>
      <c r="C37" s="28"/>
      <c r="D37" s="28"/>
      <c r="E37" s="106" t="s">
        <v>44</v>
      </c>
      <c r="F37" s="117">
        <f>ROUND((SUM(BI119:BI125)),  2)</f>
        <v>0</v>
      </c>
      <c r="G37" s="28"/>
      <c r="H37" s="28"/>
      <c r="I37" s="118">
        <v>0</v>
      </c>
      <c r="J37" s="117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" customHeight="1" x14ac:dyDescent="0.2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 x14ac:dyDescent="0.2">
      <c r="A39" s="28"/>
      <c r="B39" s="33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72600</v>
      </c>
      <c r="K39" s="125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" customHeight="1" x14ac:dyDescent="0.2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5"/>
      <c r="D50" s="126" t="s">
        <v>48</v>
      </c>
      <c r="E50" s="127"/>
      <c r="F50" s="127"/>
      <c r="G50" s="126" t="s">
        <v>49</v>
      </c>
      <c r="H50" s="127"/>
      <c r="I50" s="127"/>
      <c r="J50" s="127"/>
      <c r="K50" s="127"/>
      <c r="L50" s="45"/>
    </row>
    <row r="51" spans="1:31" ht="10.199999999999999" x14ac:dyDescent="0.2">
      <c r="B51" s="17"/>
      <c r="L51" s="17"/>
    </row>
    <row r="52" spans="1:31" ht="10.199999999999999" x14ac:dyDescent="0.2">
      <c r="B52" s="17"/>
      <c r="L52" s="17"/>
    </row>
    <row r="53" spans="1:31" ht="10.199999999999999" x14ac:dyDescent="0.2">
      <c r="B53" s="17"/>
      <c r="L53" s="17"/>
    </row>
    <row r="54" spans="1:31" ht="10.199999999999999" x14ac:dyDescent="0.2">
      <c r="B54" s="17"/>
      <c r="L54" s="17"/>
    </row>
    <row r="55" spans="1:31" ht="10.199999999999999" x14ac:dyDescent="0.2">
      <c r="B55" s="17"/>
      <c r="L55" s="17"/>
    </row>
    <row r="56" spans="1:31" ht="10.199999999999999" x14ac:dyDescent="0.2">
      <c r="B56" s="17"/>
      <c r="L56" s="17"/>
    </row>
    <row r="57" spans="1:31" ht="10.199999999999999" x14ac:dyDescent="0.2">
      <c r="B57" s="17"/>
      <c r="L57" s="17"/>
    </row>
    <row r="58" spans="1:31" ht="10.199999999999999" x14ac:dyDescent="0.2">
      <c r="B58" s="17"/>
      <c r="L58" s="17"/>
    </row>
    <row r="59" spans="1:31" ht="10.199999999999999" x14ac:dyDescent="0.2">
      <c r="B59" s="17"/>
      <c r="L59" s="17"/>
    </row>
    <row r="60" spans="1:31" ht="10.199999999999999" x14ac:dyDescent="0.2">
      <c r="B60" s="17"/>
      <c r="L60" s="17"/>
    </row>
    <row r="61" spans="1:31" s="2" customFormat="1" ht="13.2" x14ac:dyDescent="0.2">
      <c r="A61" s="28"/>
      <c r="B61" s="33"/>
      <c r="C61" s="28"/>
      <c r="D61" s="128" t="s">
        <v>50</v>
      </c>
      <c r="E61" s="129"/>
      <c r="F61" s="130" t="s">
        <v>51</v>
      </c>
      <c r="G61" s="128" t="s">
        <v>50</v>
      </c>
      <c r="H61" s="129"/>
      <c r="I61" s="129"/>
      <c r="J61" s="131" t="s">
        <v>51</v>
      </c>
      <c r="K61" s="129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0.199999999999999" x14ac:dyDescent="0.2">
      <c r="B62" s="17"/>
      <c r="L62" s="17"/>
    </row>
    <row r="63" spans="1:31" ht="10.199999999999999" x14ac:dyDescent="0.2">
      <c r="B63" s="17"/>
      <c r="L63" s="17"/>
    </row>
    <row r="64" spans="1:31" ht="10.199999999999999" x14ac:dyDescent="0.2">
      <c r="B64" s="17"/>
      <c r="L64" s="17"/>
    </row>
    <row r="65" spans="1:31" s="2" customFormat="1" ht="13.2" x14ac:dyDescent="0.2">
      <c r="A65" s="28"/>
      <c r="B65" s="33"/>
      <c r="C65" s="28"/>
      <c r="D65" s="126" t="s">
        <v>52</v>
      </c>
      <c r="E65" s="132"/>
      <c r="F65" s="132"/>
      <c r="G65" s="126" t="s">
        <v>53</v>
      </c>
      <c r="H65" s="132"/>
      <c r="I65" s="132"/>
      <c r="J65" s="132"/>
      <c r="K65" s="132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0.199999999999999" x14ac:dyDescent="0.2">
      <c r="B66" s="17"/>
      <c r="L66" s="17"/>
    </row>
    <row r="67" spans="1:31" ht="10.199999999999999" x14ac:dyDescent="0.2">
      <c r="B67" s="17"/>
      <c r="L67" s="17"/>
    </row>
    <row r="68" spans="1:31" ht="10.199999999999999" x14ac:dyDescent="0.2">
      <c r="B68" s="17"/>
      <c r="L68" s="17"/>
    </row>
    <row r="69" spans="1:31" ht="10.199999999999999" x14ac:dyDescent="0.2">
      <c r="B69" s="17"/>
      <c r="L69" s="17"/>
    </row>
    <row r="70" spans="1:31" ht="10.199999999999999" x14ac:dyDescent="0.2">
      <c r="B70" s="17"/>
      <c r="L70" s="17"/>
    </row>
    <row r="71" spans="1:31" ht="10.199999999999999" x14ac:dyDescent="0.2">
      <c r="B71" s="17"/>
      <c r="L71" s="17"/>
    </row>
    <row r="72" spans="1:31" ht="10.199999999999999" x14ac:dyDescent="0.2">
      <c r="B72" s="17"/>
      <c r="L72" s="17"/>
    </row>
    <row r="73" spans="1:31" ht="10.199999999999999" x14ac:dyDescent="0.2">
      <c r="B73" s="17"/>
      <c r="L73" s="17"/>
    </row>
    <row r="74" spans="1:31" ht="10.199999999999999" x14ac:dyDescent="0.2">
      <c r="B74" s="17"/>
      <c r="L74" s="17"/>
    </row>
    <row r="75" spans="1:31" ht="10.199999999999999" x14ac:dyDescent="0.2">
      <c r="B75" s="17"/>
      <c r="L75" s="17"/>
    </row>
    <row r="76" spans="1:31" s="2" customFormat="1" ht="13.2" x14ac:dyDescent="0.2">
      <c r="A76" s="28"/>
      <c r="B76" s="33"/>
      <c r="C76" s="28"/>
      <c r="D76" s="128" t="s">
        <v>50</v>
      </c>
      <c r="E76" s="129"/>
      <c r="F76" s="130" t="s">
        <v>51</v>
      </c>
      <c r="G76" s="128" t="s">
        <v>50</v>
      </c>
      <c r="H76" s="129"/>
      <c r="I76" s="129"/>
      <c r="J76" s="131" t="s">
        <v>51</v>
      </c>
      <c r="K76" s="129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 x14ac:dyDescent="0.2">
      <c r="A77" s="28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" customHeight="1" x14ac:dyDescent="0.2">
      <c r="A81" s="28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" customHeight="1" x14ac:dyDescent="0.2">
      <c r="A82" s="28"/>
      <c r="B82" s="29"/>
      <c r="C82" s="20" t="s">
        <v>95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" customHeight="1" x14ac:dyDescent="0.2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 x14ac:dyDescent="0.2">
      <c r="A85" s="28"/>
      <c r="B85" s="29"/>
      <c r="C85" s="30"/>
      <c r="D85" s="30"/>
      <c r="E85" s="249" t="str">
        <f>E7</f>
        <v>Hasičská zbrojnice – Dolní Jirčany, Vodovod a splašková kanalizace</v>
      </c>
      <c r="F85" s="250"/>
      <c r="G85" s="250"/>
      <c r="H85" s="250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 x14ac:dyDescent="0.2">
      <c r="A86" s="28"/>
      <c r="B86" s="29"/>
      <c r="C86" s="25" t="s">
        <v>93</v>
      </c>
      <c r="D86" s="30"/>
      <c r="E86" s="30"/>
      <c r="F86" s="30"/>
      <c r="G86" s="30"/>
      <c r="H86" s="30"/>
      <c r="I86" s="30"/>
      <c r="J86" s="30"/>
      <c r="K86" s="30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 x14ac:dyDescent="0.2">
      <c r="A87" s="28"/>
      <c r="B87" s="29"/>
      <c r="C87" s="30"/>
      <c r="D87" s="30"/>
      <c r="E87" s="221" t="str">
        <f>E9</f>
        <v>VRN - Vedlejší rozpočtové náklady</v>
      </c>
      <c r="F87" s="251"/>
      <c r="G87" s="251"/>
      <c r="H87" s="251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" customHeight="1" x14ac:dyDescent="0.2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 x14ac:dyDescent="0.2">
      <c r="A89" s="28"/>
      <c r="B89" s="29"/>
      <c r="C89" s="25" t="s">
        <v>18</v>
      </c>
      <c r="D89" s="30"/>
      <c r="E89" s="30"/>
      <c r="F89" s="23" t="str">
        <f>F12</f>
        <v xml:space="preserve">Psáry - Dolní Jirčany </v>
      </c>
      <c r="G89" s="30"/>
      <c r="H89" s="30"/>
      <c r="I89" s="25" t="s">
        <v>20</v>
      </c>
      <c r="J89" s="60" t="str">
        <f>IF(J12="","",J12)</f>
        <v>10. 10. 2022</v>
      </c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" customHeight="1" x14ac:dyDescent="0.2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15" customHeight="1" x14ac:dyDescent="0.2">
      <c r="A91" s="28"/>
      <c r="B91" s="29"/>
      <c r="C91" s="25" t="s">
        <v>22</v>
      </c>
      <c r="D91" s="30"/>
      <c r="E91" s="30"/>
      <c r="F91" s="23" t="str">
        <f>E15</f>
        <v>Obec Psáry</v>
      </c>
      <c r="G91" s="30"/>
      <c r="H91" s="30"/>
      <c r="I91" s="25" t="s">
        <v>29</v>
      </c>
      <c r="J91" s="26" t="str">
        <f>E21</f>
        <v>HW PROJEKT s.r.o.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15" customHeight="1" x14ac:dyDescent="0.2">
      <c r="A92" s="28"/>
      <c r="B92" s="29"/>
      <c r="C92" s="25" t="s">
        <v>27</v>
      </c>
      <c r="D92" s="30"/>
      <c r="E92" s="30"/>
      <c r="F92" s="23" t="str">
        <f>IF(E18="","",E18)</f>
        <v xml:space="preserve"> </v>
      </c>
      <c r="G92" s="30"/>
      <c r="H92" s="30"/>
      <c r="I92" s="25" t="s">
        <v>33</v>
      </c>
      <c r="J92" s="26" t="str">
        <f>E24</f>
        <v xml:space="preserve"> </v>
      </c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 x14ac:dyDescent="0.2">
      <c r="A94" s="28"/>
      <c r="B94" s="29"/>
      <c r="C94" s="137" t="s">
        <v>96</v>
      </c>
      <c r="D94" s="138"/>
      <c r="E94" s="138"/>
      <c r="F94" s="138"/>
      <c r="G94" s="138"/>
      <c r="H94" s="138"/>
      <c r="I94" s="138"/>
      <c r="J94" s="139" t="s">
        <v>97</v>
      </c>
      <c r="K94" s="138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 x14ac:dyDescent="0.2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8" customHeight="1" x14ac:dyDescent="0.2">
      <c r="A96" s="28"/>
      <c r="B96" s="29"/>
      <c r="C96" s="140" t="s">
        <v>98</v>
      </c>
      <c r="D96" s="30"/>
      <c r="E96" s="30"/>
      <c r="F96" s="30"/>
      <c r="G96" s="30"/>
      <c r="H96" s="30"/>
      <c r="I96" s="30"/>
      <c r="J96" s="78">
        <f>J119</f>
        <v>60000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99</v>
      </c>
    </row>
    <row r="97" spans="1:31" s="9" customFormat="1" ht="24.9" customHeight="1" x14ac:dyDescent="0.2">
      <c r="B97" s="141"/>
      <c r="C97" s="142"/>
      <c r="D97" s="143" t="s">
        <v>472</v>
      </c>
      <c r="E97" s="144"/>
      <c r="F97" s="144"/>
      <c r="G97" s="144"/>
      <c r="H97" s="144"/>
      <c r="I97" s="144"/>
      <c r="J97" s="145">
        <f>J120</f>
        <v>60000</v>
      </c>
      <c r="K97" s="142"/>
      <c r="L97" s="146"/>
    </row>
    <row r="98" spans="1:31" s="10" customFormat="1" ht="19.95" customHeight="1" x14ac:dyDescent="0.2">
      <c r="B98" s="147"/>
      <c r="C98" s="148"/>
      <c r="D98" s="149" t="s">
        <v>473</v>
      </c>
      <c r="E98" s="150"/>
      <c r="F98" s="150"/>
      <c r="G98" s="150"/>
      <c r="H98" s="150"/>
      <c r="I98" s="150"/>
      <c r="J98" s="151">
        <f>J121</f>
        <v>40000</v>
      </c>
      <c r="K98" s="148"/>
      <c r="L98" s="152"/>
    </row>
    <row r="99" spans="1:31" s="10" customFormat="1" ht="19.95" customHeight="1" x14ac:dyDescent="0.2">
      <c r="B99" s="147"/>
      <c r="C99" s="148"/>
      <c r="D99" s="149" t="s">
        <v>474</v>
      </c>
      <c r="E99" s="150"/>
      <c r="F99" s="150"/>
      <c r="G99" s="150"/>
      <c r="H99" s="150"/>
      <c r="I99" s="150"/>
      <c r="J99" s="151">
        <f>J124</f>
        <v>20000</v>
      </c>
      <c r="K99" s="148"/>
      <c r="L99" s="152"/>
    </row>
    <row r="100" spans="1:31" s="2" customFormat="1" ht="21.75" customHeight="1" x14ac:dyDescent="0.2">
      <c r="A100" s="28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s="2" customFormat="1" ht="6.9" customHeight="1" x14ac:dyDescent="0.2">
      <c r="A101" s="28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5" spans="1:31" s="2" customFormat="1" ht="6.9" customHeight="1" x14ac:dyDescent="0.2">
      <c r="A105" s="28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2" customFormat="1" ht="24.9" customHeight="1" x14ac:dyDescent="0.2">
      <c r="A106" s="28"/>
      <c r="B106" s="29"/>
      <c r="C106" s="20" t="s">
        <v>109</v>
      </c>
      <c r="D106" s="30"/>
      <c r="E106" s="30"/>
      <c r="F106" s="30"/>
      <c r="G106" s="30"/>
      <c r="H106" s="30"/>
      <c r="I106" s="30"/>
      <c r="J106" s="30"/>
      <c r="K106" s="30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2" customFormat="1" ht="6.9" customHeight="1" x14ac:dyDescent="0.2">
      <c r="A107" s="28"/>
      <c r="B107" s="29"/>
      <c r="C107" s="30"/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2" customFormat="1" ht="12" customHeight="1" x14ac:dyDescent="0.2">
      <c r="A108" s="28"/>
      <c r="B108" s="29"/>
      <c r="C108" s="25" t="s">
        <v>14</v>
      </c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16.5" customHeight="1" x14ac:dyDescent="0.2">
      <c r="A109" s="28"/>
      <c r="B109" s="29"/>
      <c r="C109" s="30"/>
      <c r="D109" s="30"/>
      <c r="E109" s="249" t="str">
        <f>E7</f>
        <v>Hasičská zbrojnice – Dolní Jirčany, Vodovod a splašková kanalizace</v>
      </c>
      <c r="F109" s="250"/>
      <c r="G109" s="250"/>
      <c r="H109" s="25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12" customHeight="1" x14ac:dyDescent="0.2">
      <c r="A110" s="28"/>
      <c r="B110" s="29"/>
      <c r="C110" s="25" t="s">
        <v>93</v>
      </c>
      <c r="D110" s="30"/>
      <c r="E110" s="30"/>
      <c r="F110" s="30"/>
      <c r="G110" s="30"/>
      <c r="H110" s="30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16.5" customHeight="1" x14ac:dyDescent="0.2">
      <c r="A111" s="28"/>
      <c r="B111" s="29"/>
      <c r="C111" s="30"/>
      <c r="D111" s="30"/>
      <c r="E111" s="221" t="str">
        <f>E9</f>
        <v>VRN - Vedlejší rozpočtové náklady</v>
      </c>
      <c r="F111" s="251"/>
      <c r="G111" s="251"/>
      <c r="H111" s="251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6.9" customHeight="1" x14ac:dyDescent="0.2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 x14ac:dyDescent="0.2">
      <c r="A113" s="28"/>
      <c r="B113" s="29"/>
      <c r="C113" s="25" t="s">
        <v>18</v>
      </c>
      <c r="D113" s="30"/>
      <c r="E113" s="30"/>
      <c r="F113" s="23" t="str">
        <f>F12</f>
        <v xml:space="preserve">Psáry - Dolní Jirčany </v>
      </c>
      <c r="G113" s="30"/>
      <c r="H113" s="30"/>
      <c r="I113" s="25" t="s">
        <v>20</v>
      </c>
      <c r="J113" s="60" t="str">
        <f>IF(J12="","",J12)</f>
        <v>10. 10. 2022</v>
      </c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6.9" customHeight="1" x14ac:dyDescent="0.2">
      <c r="A114" s="28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5.15" customHeight="1" x14ac:dyDescent="0.2">
      <c r="A115" s="28"/>
      <c r="B115" s="29"/>
      <c r="C115" s="25" t="s">
        <v>22</v>
      </c>
      <c r="D115" s="30"/>
      <c r="E115" s="30"/>
      <c r="F115" s="23" t="str">
        <f>E15</f>
        <v>Obec Psáry</v>
      </c>
      <c r="G115" s="30"/>
      <c r="H115" s="30"/>
      <c r="I115" s="25" t="s">
        <v>29</v>
      </c>
      <c r="J115" s="26" t="str">
        <f>E21</f>
        <v>HW PROJEKT s.r.o.</v>
      </c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5.15" customHeight="1" x14ac:dyDescent="0.2">
      <c r="A116" s="28"/>
      <c r="B116" s="29"/>
      <c r="C116" s="25" t="s">
        <v>27</v>
      </c>
      <c r="D116" s="30"/>
      <c r="E116" s="30"/>
      <c r="F116" s="23" t="str">
        <f>IF(E18="","",E18)</f>
        <v xml:space="preserve"> </v>
      </c>
      <c r="G116" s="30"/>
      <c r="H116" s="30"/>
      <c r="I116" s="25" t="s">
        <v>33</v>
      </c>
      <c r="J116" s="26" t="str">
        <f>E24</f>
        <v xml:space="preserve"> 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0.35" customHeight="1" x14ac:dyDescent="0.2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11" customFormat="1" ht="29.25" customHeight="1" x14ac:dyDescent="0.2">
      <c r="A118" s="153"/>
      <c r="B118" s="154"/>
      <c r="C118" s="155" t="s">
        <v>110</v>
      </c>
      <c r="D118" s="156" t="s">
        <v>60</v>
      </c>
      <c r="E118" s="156" t="s">
        <v>56</v>
      </c>
      <c r="F118" s="156" t="s">
        <v>57</v>
      </c>
      <c r="G118" s="156" t="s">
        <v>111</v>
      </c>
      <c r="H118" s="156" t="s">
        <v>112</v>
      </c>
      <c r="I118" s="156" t="s">
        <v>113</v>
      </c>
      <c r="J118" s="157" t="s">
        <v>97</v>
      </c>
      <c r="K118" s="158" t="s">
        <v>114</v>
      </c>
      <c r="L118" s="159"/>
      <c r="M118" s="69" t="s">
        <v>1</v>
      </c>
      <c r="N118" s="70" t="s">
        <v>39</v>
      </c>
      <c r="O118" s="70" t="s">
        <v>115</v>
      </c>
      <c r="P118" s="70" t="s">
        <v>116</v>
      </c>
      <c r="Q118" s="70" t="s">
        <v>117</v>
      </c>
      <c r="R118" s="70" t="s">
        <v>118</v>
      </c>
      <c r="S118" s="70" t="s">
        <v>119</v>
      </c>
      <c r="T118" s="71" t="s">
        <v>120</v>
      </c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</row>
    <row r="119" spans="1:65" s="2" customFormat="1" ht="22.8" customHeight="1" x14ac:dyDescent="0.3">
      <c r="A119" s="28"/>
      <c r="B119" s="29"/>
      <c r="C119" s="76" t="s">
        <v>121</v>
      </c>
      <c r="D119" s="30"/>
      <c r="E119" s="30"/>
      <c r="F119" s="30"/>
      <c r="G119" s="30"/>
      <c r="H119" s="30"/>
      <c r="I119" s="30"/>
      <c r="J119" s="160">
        <f>BK119</f>
        <v>60000</v>
      </c>
      <c r="K119" s="30"/>
      <c r="L119" s="33"/>
      <c r="M119" s="72"/>
      <c r="N119" s="161"/>
      <c r="O119" s="73"/>
      <c r="P119" s="162">
        <f>P120</f>
        <v>0</v>
      </c>
      <c r="Q119" s="73"/>
      <c r="R119" s="162">
        <f>R120</f>
        <v>0</v>
      </c>
      <c r="S119" s="73"/>
      <c r="T119" s="163">
        <f>T120</f>
        <v>0</v>
      </c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T119" s="14" t="s">
        <v>74</v>
      </c>
      <c r="AU119" s="14" t="s">
        <v>99</v>
      </c>
      <c r="BK119" s="164">
        <f>BK120</f>
        <v>60000</v>
      </c>
    </row>
    <row r="120" spans="1:65" s="12" customFormat="1" ht="25.95" customHeight="1" x14ac:dyDescent="0.25">
      <c r="B120" s="165"/>
      <c r="C120" s="166"/>
      <c r="D120" s="167" t="s">
        <v>74</v>
      </c>
      <c r="E120" s="168" t="s">
        <v>89</v>
      </c>
      <c r="F120" s="168" t="s">
        <v>90</v>
      </c>
      <c r="G120" s="166"/>
      <c r="H120" s="166"/>
      <c r="I120" s="166"/>
      <c r="J120" s="169">
        <f>BK120</f>
        <v>60000</v>
      </c>
      <c r="K120" s="166"/>
      <c r="L120" s="170"/>
      <c r="M120" s="171"/>
      <c r="N120" s="172"/>
      <c r="O120" s="172"/>
      <c r="P120" s="173">
        <f>P121+P124</f>
        <v>0</v>
      </c>
      <c r="Q120" s="172"/>
      <c r="R120" s="173">
        <f>R121+R124</f>
        <v>0</v>
      </c>
      <c r="S120" s="172"/>
      <c r="T120" s="174">
        <f>T121+T124</f>
        <v>0</v>
      </c>
      <c r="AR120" s="175" t="s">
        <v>144</v>
      </c>
      <c r="AT120" s="176" t="s">
        <v>74</v>
      </c>
      <c r="AU120" s="176" t="s">
        <v>75</v>
      </c>
      <c r="AY120" s="175" t="s">
        <v>124</v>
      </c>
      <c r="BK120" s="177">
        <f>BK121+BK124</f>
        <v>60000</v>
      </c>
    </row>
    <row r="121" spans="1:65" s="12" customFormat="1" ht="22.8" customHeight="1" x14ac:dyDescent="0.25">
      <c r="B121" s="165"/>
      <c r="C121" s="166"/>
      <c r="D121" s="167" t="s">
        <v>74</v>
      </c>
      <c r="E121" s="178" t="s">
        <v>475</v>
      </c>
      <c r="F121" s="178" t="s">
        <v>476</v>
      </c>
      <c r="G121" s="166"/>
      <c r="H121" s="166"/>
      <c r="I121" s="166"/>
      <c r="J121" s="179">
        <f>BK121</f>
        <v>40000</v>
      </c>
      <c r="K121" s="166"/>
      <c r="L121" s="170"/>
      <c r="M121" s="171"/>
      <c r="N121" s="172"/>
      <c r="O121" s="172"/>
      <c r="P121" s="173">
        <f>SUM(P122:P123)</f>
        <v>0</v>
      </c>
      <c r="Q121" s="172"/>
      <c r="R121" s="173">
        <f>SUM(R122:R123)</f>
        <v>0</v>
      </c>
      <c r="S121" s="172"/>
      <c r="T121" s="174">
        <f>SUM(T122:T123)</f>
        <v>0</v>
      </c>
      <c r="AR121" s="175" t="s">
        <v>144</v>
      </c>
      <c r="AT121" s="176" t="s">
        <v>74</v>
      </c>
      <c r="AU121" s="176" t="s">
        <v>83</v>
      </c>
      <c r="AY121" s="175" t="s">
        <v>124</v>
      </c>
      <c r="BK121" s="177">
        <f>SUM(BK122:BK123)</f>
        <v>40000</v>
      </c>
    </row>
    <row r="122" spans="1:65" s="2" customFormat="1" ht="16.5" customHeight="1" x14ac:dyDescent="0.2">
      <c r="A122" s="28"/>
      <c r="B122" s="29"/>
      <c r="C122" s="180" t="s">
        <v>83</v>
      </c>
      <c r="D122" s="180" t="s">
        <v>126</v>
      </c>
      <c r="E122" s="181" t="s">
        <v>477</v>
      </c>
      <c r="F122" s="182" t="s">
        <v>478</v>
      </c>
      <c r="G122" s="183" t="s">
        <v>315</v>
      </c>
      <c r="H122" s="184">
        <v>1</v>
      </c>
      <c r="I122" s="185">
        <v>20000</v>
      </c>
      <c r="J122" s="185">
        <f>ROUND(I122*H122,2)</f>
        <v>20000</v>
      </c>
      <c r="K122" s="186"/>
      <c r="L122" s="33"/>
      <c r="M122" s="187" t="s">
        <v>1</v>
      </c>
      <c r="N122" s="188" t="s">
        <v>40</v>
      </c>
      <c r="O122" s="189">
        <v>0</v>
      </c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91" t="s">
        <v>479</v>
      </c>
      <c r="AT122" s="191" t="s">
        <v>126</v>
      </c>
      <c r="AU122" s="191" t="s">
        <v>85</v>
      </c>
      <c r="AY122" s="14" t="s">
        <v>124</v>
      </c>
      <c r="BE122" s="192">
        <f>IF(N122="základní",J122,0)</f>
        <v>20000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4" t="s">
        <v>83</v>
      </c>
      <c r="BK122" s="192">
        <f>ROUND(I122*H122,2)</f>
        <v>20000</v>
      </c>
      <c r="BL122" s="14" t="s">
        <v>479</v>
      </c>
      <c r="BM122" s="191" t="s">
        <v>480</v>
      </c>
    </row>
    <row r="123" spans="1:65" s="2" customFormat="1" ht="16.5" customHeight="1" x14ac:dyDescent="0.2">
      <c r="A123" s="28"/>
      <c r="B123" s="29"/>
      <c r="C123" s="180" t="s">
        <v>85</v>
      </c>
      <c r="D123" s="180" t="s">
        <v>126</v>
      </c>
      <c r="E123" s="181" t="s">
        <v>481</v>
      </c>
      <c r="F123" s="182" t="s">
        <v>482</v>
      </c>
      <c r="G123" s="183" t="s">
        <v>315</v>
      </c>
      <c r="H123" s="184">
        <v>1</v>
      </c>
      <c r="I123" s="185">
        <v>20000</v>
      </c>
      <c r="J123" s="185">
        <f>ROUND(I123*H123,2)</f>
        <v>20000</v>
      </c>
      <c r="K123" s="186"/>
      <c r="L123" s="33"/>
      <c r="M123" s="187" t="s">
        <v>1</v>
      </c>
      <c r="N123" s="188" t="s">
        <v>40</v>
      </c>
      <c r="O123" s="189">
        <v>0</v>
      </c>
      <c r="P123" s="189">
        <f>O123*H123</f>
        <v>0</v>
      </c>
      <c r="Q123" s="189">
        <v>0</v>
      </c>
      <c r="R123" s="189">
        <f>Q123*H123</f>
        <v>0</v>
      </c>
      <c r="S123" s="189">
        <v>0</v>
      </c>
      <c r="T123" s="190">
        <f>S123*H123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91" t="s">
        <v>479</v>
      </c>
      <c r="AT123" s="191" t="s">
        <v>126</v>
      </c>
      <c r="AU123" s="191" t="s">
        <v>85</v>
      </c>
      <c r="AY123" s="14" t="s">
        <v>124</v>
      </c>
      <c r="BE123" s="192">
        <f>IF(N123="základní",J123,0)</f>
        <v>20000</v>
      </c>
      <c r="BF123" s="192">
        <f>IF(N123="snížená",J123,0)</f>
        <v>0</v>
      </c>
      <c r="BG123" s="192">
        <f>IF(N123="zákl. přenesená",J123,0)</f>
        <v>0</v>
      </c>
      <c r="BH123" s="192">
        <f>IF(N123="sníž. přenesená",J123,0)</f>
        <v>0</v>
      </c>
      <c r="BI123" s="192">
        <f>IF(N123="nulová",J123,0)</f>
        <v>0</v>
      </c>
      <c r="BJ123" s="14" t="s">
        <v>83</v>
      </c>
      <c r="BK123" s="192">
        <f>ROUND(I123*H123,2)</f>
        <v>20000</v>
      </c>
      <c r="BL123" s="14" t="s">
        <v>479</v>
      </c>
      <c r="BM123" s="191" t="s">
        <v>483</v>
      </c>
    </row>
    <row r="124" spans="1:65" s="12" customFormat="1" ht="22.8" customHeight="1" x14ac:dyDescent="0.25">
      <c r="B124" s="165"/>
      <c r="C124" s="166"/>
      <c r="D124" s="167" t="s">
        <v>74</v>
      </c>
      <c r="E124" s="178" t="s">
        <v>484</v>
      </c>
      <c r="F124" s="178" t="s">
        <v>485</v>
      </c>
      <c r="G124" s="166"/>
      <c r="H124" s="166"/>
      <c r="I124" s="166"/>
      <c r="J124" s="179">
        <f>BK124</f>
        <v>20000</v>
      </c>
      <c r="K124" s="166"/>
      <c r="L124" s="170"/>
      <c r="M124" s="171"/>
      <c r="N124" s="172"/>
      <c r="O124" s="172"/>
      <c r="P124" s="173">
        <f>P125</f>
        <v>0</v>
      </c>
      <c r="Q124" s="172"/>
      <c r="R124" s="173">
        <f>R125</f>
        <v>0</v>
      </c>
      <c r="S124" s="172"/>
      <c r="T124" s="174">
        <f>T125</f>
        <v>0</v>
      </c>
      <c r="AR124" s="175" t="s">
        <v>144</v>
      </c>
      <c r="AT124" s="176" t="s">
        <v>74</v>
      </c>
      <c r="AU124" s="176" t="s">
        <v>83</v>
      </c>
      <c r="AY124" s="175" t="s">
        <v>124</v>
      </c>
      <c r="BK124" s="177">
        <f>BK125</f>
        <v>20000</v>
      </c>
    </row>
    <row r="125" spans="1:65" s="2" customFormat="1" ht="24.15" customHeight="1" x14ac:dyDescent="0.2">
      <c r="A125" s="28"/>
      <c r="B125" s="29"/>
      <c r="C125" s="180" t="s">
        <v>135</v>
      </c>
      <c r="D125" s="180" t="s">
        <v>126</v>
      </c>
      <c r="E125" s="181" t="s">
        <v>486</v>
      </c>
      <c r="F125" s="182" t="s">
        <v>487</v>
      </c>
      <c r="G125" s="183" t="s">
        <v>315</v>
      </c>
      <c r="H125" s="184">
        <v>1</v>
      </c>
      <c r="I125" s="185">
        <v>20000</v>
      </c>
      <c r="J125" s="185">
        <f>ROUND(I125*H125,2)</f>
        <v>20000</v>
      </c>
      <c r="K125" s="186"/>
      <c r="L125" s="33"/>
      <c r="M125" s="203" t="s">
        <v>1</v>
      </c>
      <c r="N125" s="204" t="s">
        <v>40</v>
      </c>
      <c r="O125" s="205">
        <v>0</v>
      </c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91" t="s">
        <v>479</v>
      </c>
      <c r="AT125" s="191" t="s">
        <v>126</v>
      </c>
      <c r="AU125" s="191" t="s">
        <v>85</v>
      </c>
      <c r="AY125" s="14" t="s">
        <v>124</v>
      </c>
      <c r="BE125" s="192">
        <f>IF(N125="základní",J125,0)</f>
        <v>20000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14" t="s">
        <v>83</v>
      </c>
      <c r="BK125" s="192">
        <f>ROUND(I125*H125,2)</f>
        <v>20000</v>
      </c>
      <c r="BL125" s="14" t="s">
        <v>479</v>
      </c>
      <c r="BM125" s="191" t="s">
        <v>488</v>
      </c>
    </row>
    <row r="126" spans="1:65" s="2" customFormat="1" ht="6.9" customHeight="1" x14ac:dyDescent="0.2">
      <c r="A126" s="28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33"/>
      <c r="M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</sheetData>
  <sheetProtection algorithmName="SHA-512" hashValue="j6e4kp97kS8ubcLqljxzhAtn7WNpxuQtOOVAJa7dvx/NbBlw4D2cBY2xhGeAvnvsbX6Hr4Y8x+V7V0dqKldZGw==" saltValue="kKYk62x/UsX5fiQJ+GTA4VRtF2hyxKdRZmiXdydT2L4CFh3TU3us0weeCrG6yCHRGy8iFKXg5jUySU7QjvO/XA==" spinCount="100000" sheet="1" objects="1" scenarios="1" formatColumns="0" formatRows="0" autoFilter="0"/>
  <autoFilter ref="C118:K125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IO 01 - Vodovod, přípojka...</vt:lpstr>
      <vt:lpstr>IO 02 - Kanalizace splašk...</vt:lpstr>
      <vt:lpstr>VRN - Vedlejší rozpočtové...</vt:lpstr>
      <vt:lpstr>'IO 01 - Vodovod, přípojka...'!Názvy_tisku</vt:lpstr>
      <vt:lpstr>'IO 02 - Kanalizace splašk...'!Názvy_tisku</vt:lpstr>
      <vt:lpstr>'Rekapitulace stavby'!Názvy_tisku</vt:lpstr>
      <vt:lpstr>'VRN - Vedlejší rozpočtové...'!Názvy_tisku</vt:lpstr>
      <vt:lpstr>'IO 01 - Vodovod, přípojka...'!Oblast_tisku</vt:lpstr>
      <vt:lpstr>'IO 02 - Kanalizace splašk...'!Oblast_tisku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PEKNB06\provozovani</dc:creator>
  <cp:lastModifiedBy>Nikola Alferyová</cp:lastModifiedBy>
  <dcterms:created xsi:type="dcterms:W3CDTF">2023-07-24T10:18:29Z</dcterms:created>
  <dcterms:modified xsi:type="dcterms:W3CDTF">2023-07-25T12:15:23Z</dcterms:modified>
</cp:coreProperties>
</file>